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2ebaffea342697/Desktop/"/>
    </mc:Choice>
  </mc:AlternateContent>
  <xr:revisionPtr revIDLastSave="31" documentId="8_{C94A0224-D1E5-4B25-A1AD-CBCC75AE028F}" xr6:coauthVersionLast="47" xr6:coauthVersionMax="47" xr10:uidLastSave="{BC7386FB-A110-4948-8937-FA6C6B079AAA}"/>
  <bookViews>
    <workbookView xWindow="-108" yWindow="-108" windowWidth="23256" windowHeight="12576" activeTab="2" xr2:uid="{00000000-000D-0000-FFFF-FFFF00000000}"/>
  </bookViews>
  <sheets>
    <sheet name="Cum se completează" sheetId="4" r:id="rId1"/>
    <sheet name="Profil individual" sheetId="1" r:id="rId2"/>
    <sheet name="Lista Sportivi" sheetId="2" r:id="rId3"/>
    <sheet name="Lista antrenori" sheetId="3" r:id="rId4"/>
  </sheets>
  <definedNames>
    <definedName name="poze">INDEX('Lista Sportivi'!#REF!,MATCH('Profil individual'!$A$4,'Lista Sportivi'!$A$6:$A$39,0))</definedName>
    <definedName name="_xlnm.Print_Area" localSheetId="1">'Profil individual'!$A$1:$M$52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B2" i="1"/>
  <c r="F4" i="1"/>
  <c r="A43" i="1"/>
  <c r="E39" i="1"/>
  <c r="E38" i="1"/>
  <c r="E37" i="1"/>
  <c r="E36" i="1"/>
  <c r="E35" i="1"/>
  <c r="E34" i="1"/>
  <c r="A37" i="1"/>
  <c r="A36" i="1"/>
  <c r="A35" i="1"/>
  <c r="A34" i="1"/>
  <c r="I26" i="1"/>
  <c r="I25" i="1"/>
  <c r="I24" i="1"/>
  <c r="I23" i="1"/>
  <c r="E27" i="1"/>
  <c r="E26" i="1"/>
  <c r="E25" i="1"/>
  <c r="E24" i="1"/>
  <c r="E23" i="1"/>
  <c r="A30" i="1"/>
  <c r="A29" i="1"/>
  <c r="A28" i="1"/>
  <c r="A27" i="1"/>
  <c r="A26" i="1"/>
  <c r="A25" i="1"/>
  <c r="A24" i="1"/>
  <c r="A23" i="1"/>
  <c r="I20" i="1"/>
  <c r="I19" i="1"/>
  <c r="I18" i="1"/>
  <c r="I17" i="1"/>
  <c r="I16" i="1"/>
  <c r="I15" i="1"/>
  <c r="I14" i="1"/>
  <c r="E20" i="1"/>
  <c r="E19" i="1"/>
  <c r="E18" i="1"/>
  <c r="E17" i="1"/>
  <c r="E16" i="1"/>
  <c r="E15" i="1"/>
  <c r="E14" i="1"/>
  <c r="A20" i="1"/>
  <c r="A19" i="1"/>
  <c r="A18" i="1"/>
  <c r="A17" i="1"/>
  <c r="A16" i="1"/>
  <c r="A15" i="1"/>
  <c r="A14" i="1"/>
  <c r="M4" i="1"/>
  <c r="J40" i="1"/>
  <c r="J39" i="1"/>
  <c r="J38" i="1"/>
  <c r="J37" i="1"/>
  <c r="J36" i="1"/>
  <c r="J35" i="1"/>
  <c r="J34" i="1"/>
  <c r="C8" i="1"/>
  <c r="C6" i="1"/>
  <c r="A6" i="1"/>
  <c r="A8" i="1"/>
  <c r="I39" i="1" l="1"/>
  <c r="I40" i="1"/>
  <c r="I38" i="1"/>
  <c r="I37" i="1"/>
  <c r="I36" i="1"/>
  <c r="I35" i="1"/>
  <c r="I34" i="1"/>
</calcChain>
</file>

<file path=xl/sharedStrings.xml><?xml version="1.0" encoding="utf-8"?>
<sst xmlns="http://schemas.openxmlformats.org/spreadsheetml/2006/main" count="458" uniqueCount="95">
  <si>
    <t xml:space="preserve">În sheet-ul "Lista de antrenori" în zona portocalie se trec toți antrenorii cu nume și prenume
</t>
  </si>
  <si>
    <t xml:space="preserve">În sheet-ul "Lista de antrenori" în coloana B2, se trece categoria de vârstă/ vârsta lotului care este evaluat de către antrenorii din zona portocalie
</t>
  </si>
  <si>
    <t xml:space="preserve">În sheet-ul "Lista de antrenori" în coloana C2, se trece perioada în care a fost realizată pregătirea și evaluare lotului </t>
  </si>
  <si>
    <t>În sheet-ul "Lista Sportivi" în coloanele B-BF antrenorii completeaza conform header</t>
  </si>
  <si>
    <t>În sheet-ul "Profil individual" se foloseste doar pentru printarea documentelor</t>
  </si>
  <si>
    <t>În sheet-ul "Profil individual" se alege din coloana A4 sportivul și  Evaluatorul din coloana J1 pentru care se doreste printarea fisei individuale, doar după ce a fost completată în sheet-ul "Lista Sportivi"</t>
  </si>
  <si>
    <t>PERFORMANȚA JUCĂTORULUI</t>
  </si>
  <si>
    <t>Evaluator</t>
  </si>
  <si>
    <t>ALEGE UN NUME DIN LISTA</t>
  </si>
  <si>
    <t>Categoria</t>
  </si>
  <si>
    <t>Perioada evaluarii</t>
  </si>
  <si>
    <t>INFORMAȚII DESPRE JUCĂTOR</t>
  </si>
  <si>
    <t>EXPERINȚĂ</t>
  </si>
  <si>
    <t>Nr Jucător</t>
  </si>
  <si>
    <t xml:space="preserve">NUME </t>
  </si>
  <si>
    <t>PRENUME</t>
  </si>
  <si>
    <t>DATA NAȘTERII</t>
  </si>
  <si>
    <t>CLUB</t>
  </si>
  <si>
    <t>ÎNĂLȚIME</t>
  </si>
  <si>
    <t>GREUTATE</t>
  </si>
  <si>
    <t>EVALUARE</t>
  </si>
  <si>
    <t xml:space="preserve"> (1= necesită îmbunătățire ; 5= remarcabil)</t>
  </si>
  <si>
    <t>Aruncare</t>
  </si>
  <si>
    <t>Dribling</t>
  </si>
  <si>
    <t>Pasă</t>
  </si>
  <si>
    <t>Lay-up</t>
  </si>
  <si>
    <t>Control</t>
  </si>
  <si>
    <t>Timing</t>
  </si>
  <si>
    <t>Mecanica</t>
  </si>
  <si>
    <t>Viziunea a terenului</t>
  </si>
  <si>
    <t>Prindere</t>
  </si>
  <si>
    <t>2- puncte</t>
  </si>
  <si>
    <t>Dribling cu ambele mâini</t>
  </si>
  <si>
    <t>Evita greșelile</t>
  </si>
  <si>
    <t>3- puncte</t>
  </si>
  <si>
    <t>Gestioneaza presiunea</t>
  </si>
  <si>
    <t>Două mâini</t>
  </si>
  <si>
    <t>Catch &amp; shoot</t>
  </si>
  <si>
    <t>Viteaza</t>
  </si>
  <si>
    <t>O mână</t>
  </si>
  <si>
    <t>Aruncare dribling</t>
  </si>
  <si>
    <t>Dribling cu scop</t>
  </si>
  <si>
    <t>Pasă cu podeaua</t>
  </si>
  <si>
    <t>Aruncarea mâna slabă</t>
  </si>
  <si>
    <t>Penetrare către coș</t>
  </si>
  <si>
    <t>Pasă de deasupra capului</t>
  </si>
  <si>
    <t>Apărare</t>
  </si>
  <si>
    <t>Recuperare</t>
  </si>
  <si>
    <t>Abilități atletice</t>
  </si>
  <si>
    <t>Poziție</t>
  </si>
  <si>
    <t>Anticipare</t>
  </si>
  <si>
    <t>Viteză</t>
  </si>
  <si>
    <t>Tranziție</t>
  </si>
  <si>
    <t>Preocupare</t>
  </si>
  <si>
    <t>Agilitate</t>
  </si>
  <si>
    <t>Poziție fundamentală</t>
  </si>
  <si>
    <t>Boxes Out</t>
  </si>
  <si>
    <t>Rezistentă</t>
  </si>
  <si>
    <t>La jucătorul fără minge</t>
  </si>
  <si>
    <t>Poziționare</t>
  </si>
  <si>
    <t>Coorodonare</t>
  </si>
  <si>
    <t>La jucătorul cu minge</t>
  </si>
  <si>
    <t>Protecția mingii</t>
  </si>
  <si>
    <t>Close out</t>
  </si>
  <si>
    <t>Ajutor</t>
  </si>
  <si>
    <t>Revenire în apărare</t>
  </si>
  <si>
    <t>Jocul</t>
  </si>
  <si>
    <t>Coachability</t>
  </si>
  <si>
    <t>Puncte forte</t>
  </si>
  <si>
    <t>Înțelegerea jocului</t>
  </si>
  <si>
    <t>Atitudine</t>
  </si>
  <si>
    <t>Jucător de echipă</t>
  </si>
  <si>
    <t>Acceptarea citicii</t>
  </si>
  <si>
    <t>Viziune</t>
  </si>
  <si>
    <t>Concentrarea</t>
  </si>
  <si>
    <t>Interacțiunea cu colegii</t>
  </si>
  <si>
    <t>Jucător de echipa</t>
  </si>
  <si>
    <t>Etica muncii</t>
  </si>
  <si>
    <t>Comentarii si recomandări</t>
  </si>
  <si>
    <r>
      <t xml:space="preserve">Evaluare: </t>
    </r>
    <r>
      <rPr>
        <b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Necesită îmbunătățire </t>
    </r>
    <r>
      <rPr>
        <b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Sub medie </t>
    </r>
    <r>
      <rPr>
        <b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Mediu </t>
    </r>
    <r>
      <rPr>
        <b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Peste medie </t>
    </r>
    <r>
      <rPr>
        <b/>
        <sz val="10"/>
        <color theme="1"/>
        <rFont val="Times New Roman"/>
        <family val="1"/>
      </rPr>
      <t>5</t>
    </r>
    <r>
      <rPr>
        <sz val="10"/>
        <color theme="1"/>
        <rFont val="Times New Roman"/>
        <family val="1"/>
      </rPr>
      <t xml:space="preserve"> Remarcabil</t>
    </r>
  </si>
  <si>
    <t xml:space="preserve">Nume </t>
  </si>
  <si>
    <t>NUME</t>
  </si>
  <si>
    <t>Data nasterii</t>
  </si>
  <si>
    <t>Inaltime</t>
  </si>
  <si>
    <t>Greutate</t>
  </si>
  <si>
    <t>Clasa</t>
  </si>
  <si>
    <t>Nr Jucator</t>
  </si>
  <si>
    <t>Aruncare driblinh</t>
  </si>
  <si>
    <t xml:space="preserve">    </t>
  </si>
  <si>
    <t>aa/ll/zz</t>
  </si>
  <si>
    <t xml:space="preserve">  </t>
  </si>
  <si>
    <t xml:space="preserve">   </t>
  </si>
  <si>
    <t xml:space="preserve"> </t>
  </si>
  <si>
    <t>Nume</t>
  </si>
  <si>
    <t>Perioada de evaluare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</si>
</sst>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yy/mm/dd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5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5"/>
      <color theme="1"/>
      <name val="Times New Roman"/>
      <family val="1"/>
    </font>
    <font>
      <b/>
      <sz val="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8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3" borderId="8" xfId="0" applyFont="1" applyFill="1" applyBorder="1"/>
    <xf numFmtId="0" fontId="1" fillId="3" borderId="7" xfId="0" applyFont="1" applyFill="1" applyBorder="1"/>
    <xf numFmtId="0" fontId="4" fillId="3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0" xfId="0" applyFont="1" applyFill="1"/>
    <xf numFmtId="0" fontId="1" fillId="3" borderId="9" xfId="0" applyFont="1" applyFill="1" applyBorder="1"/>
    <xf numFmtId="0" fontId="1" fillId="3" borderId="10" xfId="0" applyFont="1" applyFill="1" applyBorder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0" fillId="0" borderId="14" xfId="0" applyBorder="1"/>
    <xf numFmtId="0" fontId="2" fillId="3" borderId="2" xfId="0" applyFont="1" applyFill="1" applyBorder="1"/>
    <xf numFmtId="0" fontId="2" fillId="3" borderId="0" xfId="0" applyFont="1" applyFill="1"/>
    <xf numFmtId="0" fontId="3" fillId="3" borderId="2" xfId="0" applyFont="1" applyFill="1" applyBorder="1"/>
    <xf numFmtId="49" fontId="0" fillId="0" borderId="0" xfId="0" applyNumberFormat="1"/>
    <xf numFmtId="14" fontId="9" fillId="3" borderId="6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3" borderId="0" xfId="0" applyFont="1" applyFill="1"/>
    <xf numFmtId="0" fontId="1" fillId="3" borderId="0" xfId="0" applyFont="1" applyFill="1" applyAlignment="1">
      <alignment wrapText="1"/>
    </xf>
    <xf numFmtId="0" fontId="4" fillId="3" borderId="16" xfId="0" applyFont="1" applyFill="1" applyBorder="1"/>
    <xf numFmtId="0" fontId="4" fillId="3" borderId="0" xfId="0" applyFont="1" applyFill="1"/>
    <xf numFmtId="0" fontId="8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1" fillId="3" borderId="14" xfId="0" applyFont="1" applyFill="1" applyBorder="1"/>
    <xf numFmtId="0" fontId="0" fillId="0" borderId="14" xfId="0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/>
    </xf>
    <xf numFmtId="0" fontId="0" fillId="4" borderId="14" xfId="0" applyFill="1" applyBorder="1"/>
    <xf numFmtId="0" fontId="1" fillId="4" borderId="14" xfId="0" applyFont="1" applyFill="1" applyBorder="1"/>
    <xf numFmtId="0" fontId="0" fillId="5" borderId="14" xfId="0" applyFill="1" applyBorder="1" applyAlignment="1">
      <alignment vertical="center"/>
    </xf>
    <xf numFmtId="0" fontId="0" fillId="5" borderId="14" xfId="0" applyFill="1" applyBorder="1" applyAlignment="1">
      <alignment horizontal="center" vertical="center" wrapText="1" shrinkToFit="1"/>
    </xf>
    <xf numFmtId="0" fontId="0" fillId="5" borderId="14" xfId="0" applyFill="1" applyBorder="1"/>
    <xf numFmtId="0" fontId="1" fillId="5" borderId="14" xfId="0" applyFont="1" applyFill="1" applyBorder="1"/>
    <xf numFmtId="0" fontId="1" fillId="5" borderId="14" xfId="0" applyFont="1" applyFill="1" applyBorder="1" applyAlignment="1">
      <alignment shrinkToFi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5" borderId="14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4" borderId="14" xfId="0" applyNumberFormat="1" applyFill="1" applyBorder="1"/>
    <xf numFmtId="165" fontId="0" fillId="0" borderId="14" xfId="0" applyNumberFormat="1" applyBorder="1"/>
    <xf numFmtId="1" fontId="6" fillId="3" borderId="6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/>
    <xf numFmtId="0" fontId="1" fillId="3" borderId="1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1" fillId="3" borderId="0" xfId="0" applyFont="1" applyFill="1" applyAlignment="1">
      <alignment horizontal="left" shrinkToFit="1"/>
    </xf>
    <xf numFmtId="0" fontId="1" fillId="3" borderId="7" xfId="0" applyFont="1" applyFill="1" applyBorder="1" applyAlignment="1">
      <alignment horizontal="left" shrinkToFit="1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B4D90A7-2AE7-4CCC-803C-CA502BABBEE1}" type="CELLREF">
                      <a:rPr lang="en-US"/>
                      <a:pPr/>
                      <a:t>[CELLREF]</a:t>
                    </a:fld>
                    <a:r>
                      <a:rPr lang="en-US" baseline="0"/>
                      <a:t>; </a:t>
                    </a:r>
                    <a:fld id="{3DBBB4C4-4C5A-4CD8-9900-1CFF765EBF2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{3B4D90A7-2AE7-4CCC-803C-CA502BABBEE1}</c15:txfldGUID>
                      <c15:f>'Profil individual'!$J$34</c15:f>
                      <c15:dlblFieldTableCache>
                        <c:ptCount val="1"/>
                        <c:pt idx="0">
                          <c:v>Aruncare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66A-4F93-8D85-E4CECE6E48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A24421C-88F1-4A3B-9BF4-34FFAF46234F}" type="CELLREF">
                      <a:rPr lang="en-US"/>
                      <a:pPr/>
                      <a:t>[CELLREF]</a:t>
                    </a:fld>
                    <a:r>
                      <a:rPr lang="en-US" baseline="0"/>
                      <a:t>; </a:t>
                    </a:r>
                    <a:fld id="{48B826A6-1DBE-4F53-A87D-CD7086B6448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{BA24421C-88F1-4A3B-9BF4-34FFAF46234F}</c15:txfldGUID>
                      <c15:f>'Profil individual'!$J$35</c15:f>
                      <c15:dlblFieldTableCache>
                        <c:ptCount val="1"/>
                        <c:pt idx="0">
                          <c:v>Apărare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66A-4F93-8D85-E4CECE6E48F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8CF8CB1-A710-4958-91ED-9D42E42249C2}" type="CELLREF">
                      <a:rPr lang="en-US"/>
                      <a:pPr/>
                      <a:t>[CELLREF]</a:t>
                    </a:fld>
                    <a:r>
                      <a:rPr lang="en-US" baseline="0"/>
                      <a:t>; </a:t>
                    </a:r>
                    <a:fld id="{11536022-2595-4ABB-8CB4-849AF8AB05B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{A8CF8CB1-A710-4958-91ED-9D42E42249C2}</c15:txfldGUID>
                      <c15:f>'Profil individual'!$J$36</c15:f>
                      <c15:dlblFieldTableCache>
                        <c:ptCount val="1"/>
                        <c:pt idx="0">
                          <c:v>Dribling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66A-4F93-8D85-E4CECE6E48F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0DF4501-82CA-482A-A7B7-7DC2434F1D49}" type="CELLREF">
                      <a:rPr lang="en-US"/>
                      <a:pPr/>
                      <a:t>[CELLREF]</a:t>
                    </a:fld>
                    <a:r>
                      <a:rPr lang="en-US" baseline="0"/>
                      <a:t>; </a:t>
                    </a:r>
                    <a:fld id="{EB9AD1BD-700D-4F64-B8F4-EF3D8968F30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{F0DF4501-82CA-482A-A7B7-7DC2434F1D49}</c15:txfldGUID>
                      <c15:f>'Profil individual'!$J$37</c15:f>
                      <c15:dlblFieldTableCache>
                        <c:ptCount val="1"/>
                        <c:pt idx="0">
                          <c:v>Recuperare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66A-4F93-8D85-E4CECE6E48F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EA553C-C068-4F56-83E9-BB5A05C88DFF}" type="CELLREF">
                      <a:rPr lang="en-US"/>
                      <a:pPr/>
                      <a:t>[CELLREF]</a:t>
                    </a:fld>
                    <a:r>
                      <a:rPr lang="en-US" baseline="0"/>
                      <a:t>; </a:t>
                    </a:r>
                    <a:fld id="{6B87EC32-F6DF-4FA5-AF41-2F9CBE98372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{FFEA553C-C068-4F56-83E9-BB5A05C88DFF}</c15:txfldGUID>
                      <c15:f>'Profil individual'!$J$38</c15:f>
                      <c15:dlblFieldTableCache>
                        <c:ptCount val="1"/>
                        <c:pt idx="0">
                          <c:v>Pasă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66A-4F93-8D85-E4CECE6E48F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C46B1AA-9CB3-48A5-986C-BE58CA291109}" type="CELLREF">
                      <a:rPr lang="en-US"/>
                      <a:pPr/>
                      <a:t>[CELLREF]</a:t>
                    </a:fld>
                    <a:r>
                      <a:rPr lang="en-US" baseline="0"/>
                      <a:t>; </a:t>
                    </a:r>
                    <a:fld id="{802C3D52-BF53-46E4-B371-89FA026A142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{8C46B1AA-9CB3-48A5-986C-BE58CA291109}</c15:txfldGUID>
                      <c15:f>'Profil individual'!$J$39</c15:f>
                      <c15:dlblFieldTableCache>
                        <c:ptCount val="1"/>
                        <c:pt idx="0">
                          <c:v>Abilități atletice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66A-4F93-8D85-E4CECE6E48F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49B00DC-C439-46F0-B23C-ED2BE8B1AF9E}" type="CELLREF">
                      <a:rPr lang="en-US"/>
                      <a:pPr/>
                      <a:t>[CELLREF]</a:t>
                    </a:fld>
                    <a:r>
                      <a:rPr lang="en-US" baseline="0"/>
                      <a:t>; </a:t>
                    </a:r>
                    <a:fld id="{027971B6-5B28-4539-80CB-4EAF84B49C3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{049B00DC-C439-46F0-B23C-ED2BE8B1AF9E}</c15:txfldGUID>
                      <c15:f>'Profil individual'!$J$40</c15:f>
                      <c15:dlblFieldTableCache>
                        <c:ptCount val="1"/>
                        <c:pt idx="0">
                          <c:v>Jocul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66A-4F93-8D85-E4CECE6E48F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'Profil individual'!$I$34:$I$40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A-4F93-8D85-E4CECE6E4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43696384"/>
        <c:axId val="-1543693664"/>
      </c:radarChart>
      <c:catAx>
        <c:axId val="-1543696384"/>
        <c:scaling>
          <c:orientation val="minMax"/>
        </c:scaling>
        <c:delete val="1"/>
        <c:axPos val="b"/>
        <c:numFmt formatCode="@" sourceLinked="0"/>
        <c:majorTickMark val="none"/>
        <c:minorTickMark val="none"/>
        <c:tickLblPos val="nextTo"/>
        <c:crossAx val="-1543693664"/>
        <c:crosses val="autoZero"/>
        <c:auto val="1"/>
        <c:lblAlgn val="ctr"/>
        <c:lblOffset val="100"/>
        <c:noMultiLvlLbl val="0"/>
      </c:catAx>
      <c:valAx>
        <c:axId val="-1543693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543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41</xdr:row>
      <xdr:rowOff>1700</xdr:rowOff>
    </xdr:from>
    <xdr:to>
      <xdr:col>12</xdr:col>
      <xdr:colOff>779791</xdr:colOff>
      <xdr:row>51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D58AB8-C135-467D-9B67-273982BCE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5FC91-989D-4639-9C55-F0B45350C2FB}">
  <dimension ref="A1:B121"/>
  <sheetViews>
    <sheetView workbookViewId="0">
      <selection activeCell="F10" sqref="F10"/>
    </sheetView>
  </sheetViews>
  <sheetFormatPr defaultRowHeight="14.4" x14ac:dyDescent="0.3"/>
  <cols>
    <col min="1" max="1" width="3" bestFit="1" customWidth="1"/>
  </cols>
  <sheetData>
    <row r="1" spans="1:2" x14ac:dyDescent="0.3">
      <c r="A1" s="41">
        <v>1</v>
      </c>
      <c r="B1" t="s">
        <v>0</v>
      </c>
    </row>
    <row r="2" spans="1:2" x14ac:dyDescent="0.3">
      <c r="A2" s="41">
        <v>2</v>
      </c>
      <c r="B2" t="s">
        <v>1</v>
      </c>
    </row>
    <row r="3" spans="1:2" x14ac:dyDescent="0.3">
      <c r="A3" s="41">
        <v>3</v>
      </c>
      <c r="B3" t="s">
        <v>2</v>
      </c>
    </row>
    <row r="4" spans="1:2" x14ac:dyDescent="0.3">
      <c r="A4" s="41">
        <v>4</v>
      </c>
      <c r="B4" t="s">
        <v>3</v>
      </c>
    </row>
    <row r="5" spans="1:2" x14ac:dyDescent="0.3">
      <c r="A5" s="41">
        <v>5</v>
      </c>
      <c r="B5" t="s">
        <v>4</v>
      </c>
    </row>
    <row r="6" spans="1:2" x14ac:dyDescent="0.3">
      <c r="A6" s="41">
        <v>6</v>
      </c>
      <c r="B6" t="s">
        <v>5</v>
      </c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view="pageBreakPreview" topLeftCell="A18" zoomScaleNormal="175" zoomScaleSheetLayoutView="100" zoomScalePageLayoutView="115" workbookViewId="0">
      <selection activeCell="G52" sqref="G52"/>
    </sheetView>
  </sheetViews>
  <sheetFormatPr defaultColWidth="9.109375" defaultRowHeight="13.8" x14ac:dyDescent="0.25"/>
  <cols>
    <col min="1" max="1" width="8.88671875" style="1" customWidth="1"/>
    <col min="2" max="3" width="9.109375" style="1"/>
    <col min="4" max="4" width="0.88671875" style="1" customWidth="1"/>
    <col min="5" max="5" width="9.109375" style="1" customWidth="1"/>
    <col min="6" max="7" width="9.109375" style="1"/>
    <col min="8" max="8" width="1" style="1" customWidth="1"/>
    <col min="9" max="9" width="9.109375" style="1" customWidth="1"/>
    <col min="10" max="10" width="9.109375" style="1"/>
    <col min="11" max="11" width="8.88671875" style="1" customWidth="1"/>
    <col min="12" max="12" width="6.88671875" style="1" customWidth="1"/>
    <col min="13" max="13" width="11.44140625" style="1" customWidth="1"/>
    <col min="14" max="16384" width="9.109375" style="1"/>
  </cols>
  <sheetData>
    <row r="1" spans="1:13" ht="14.4" thickBot="1" x14ac:dyDescent="0.3">
      <c r="A1" s="7" t="s">
        <v>6</v>
      </c>
      <c r="B1" s="7"/>
      <c r="C1" s="7"/>
      <c r="D1" s="8"/>
      <c r="E1" s="8"/>
      <c r="F1" s="8"/>
      <c r="G1" s="8"/>
      <c r="H1" s="8"/>
      <c r="I1" s="24" t="s">
        <v>7</v>
      </c>
      <c r="J1" s="26" t="s">
        <v>8</v>
      </c>
      <c r="K1" s="7"/>
      <c r="L1" s="8"/>
      <c r="M1" s="8"/>
    </row>
    <row r="2" spans="1:13" ht="14.4" thickBot="1" x14ac:dyDescent="0.3">
      <c r="A2" s="8" t="s">
        <v>9</v>
      </c>
      <c r="B2" s="8" t="str">
        <f>'Lista antrenori'!B2</f>
        <v xml:space="preserve">  </v>
      </c>
      <c r="C2" s="8"/>
      <c r="D2" s="8"/>
      <c r="E2" s="8"/>
      <c r="F2" s="8"/>
      <c r="G2" s="8"/>
      <c r="H2" s="8"/>
      <c r="I2" s="74" t="s">
        <v>10</v>
      </c>
      <c r="J2" s="74"/>
      <c r="K2" s="8" t="str">
        <f>'Lista antrenori'!C2</f>
        <v xml:space="preserve">  </v>
      </c>
      <c r="L2" s="8"/>
      <c r="M2" s="8"/>
    </row>
    <row r="3" spans="1:13" ht="15" customHeight="1" thickBot="1" x14ac:dyDescent="0.3">
      <c r="A3" s="96" t="s">
        <v>11</v>
      </c>
      <c r="B3" s="97"/>
      <c r="C3" s="97"/>
      <c r="D3" s="97"/>
      <c r="E3" s="98"/>
      <c r="F3" s="75" t="s">
        <v>12</v>
      </c>
      <c r="G3" s="76"/>
      <c r="H3" s="76"/>
      <c r="I3" s="76"/>
      <c r="J3" s="76"/>
      <c r="K3" s="76"/>
      <c r="L3" s="77"/>
      <c r="M3" s="40" t="s">
        <v>13</v>
      </c>
    </row>
    <row r="4" spans="1:13" ht="14.4" customHeight="1" x14ac:dyDescent="0.25">
      <c r="A4" s="101" t="s">
        <v>8</v>
      </c>
      <c r="B4" s="102"/>
      <c r="C4" s="102"/>
      <c r="D4" s="102"/>
      <c r="E4" s="102"/>
      <c r="F4" s="78" t="str">
        <f>IFERROR(VLOOKUP($A$4,'Lista Sportivi'!B:BF,8,0)," ")</f>
        <v xml:space="preserve">   </v>
      </c>
      <c r="G4" s="79"/>
      <c r="H4" s="79"/>
      <c r="I4" s="79"/>
      <c r="J4" s="79"/>
      <c r="K4" s="79"/>
      <c r="L4" s="80"/>
      <c r="M4" s="71" t="str">
        <f>IFERROR(VLOOKUP($A$4,'Lista Sportivi'!B:BF,7,0)," ")</f>
        <v xml:space="preserve">  </v>
      </c>
    </row>
    <row r="5" spans="1:13" s="2" customFormat="1" ht="8.25" customHeight="1" x14ac:dyDescent="0.15">
      <c r="A5" s="3"/>
      <c r="B5" s="11" t="s">
        <v>14</v>
      </c>
      <c r="C5" s="11" t="s">
        <v>15</v>
      </c>
      <c r="D5" s="11"/>
      <c r="E5" s="38"/>
      <c r="F5" s="81"/>
      <c r="G5" s="82"/>
      <c r="H5" s="82"/>
      <c r="I5" s="82"/>
      <c r="J5" s="82"/>
      <c r="K5" s="82"/>
      <c r="L5" s="83"/>
      <c r="M5" s="72"/>
    </row>
    <row r="6" spans="1:13" ht="14.4" customHeight="1" x14ac:dyDescent="0.25">
      <c r="A6" s="28" t="str">
        <f>IFERROR(VLOOKUP(A4,'Lista Sportivi'!B3:H154,3,0)," ")</f>
        <v>aa/ll/zz</v>
      </c>
      <c r="B6" s="29"/>
      <c r="C6" s="35" t="str">
        <f>IFERROR(VLOOKUP(A4,'Lista Sportivi'!B3:H154,2,0)," ")</f>
        <v xml:space="preserve">    </v>
      </c>
      <c r="D6" s="8"/>
      <c r="E6" s="39"/>
      <c r="F6" s="81"/>
      <c r="G6" s="82"/>
      <c r="H6" s="82"/>
      <c r="I6" s="82"/>
      <c r="J6" s="82"/>
      <c r="K6" s="82"/>
      <c r="L6" s="83"/>
      <c r="M6" s="72"/>
    </row>
    <row r="7" spans="1:13" s="2" customFormat="1" ht="8.25" customHeight="1" x14ac:dyDescent="0.2">
      <c r="A7" s="31" t="s">
        <v>16</v>
      </c>
      <c r="B7" s="32"/>
      <c r="C7" s="32" t="s">
        <v>17</v>
      </c>
      <c r="D7" s="11"/>
      <c r="E7" s="39"/>
      <c r="F7" s="81"/>
      <c r="G7" s="82"/>
      <c r="H7" s="82"/>
      <c r="I7" s="82"/>
      <c r="J7" s="82"/>
      <c r="K7" s="82"/>
      <c r="L7" s="83"/>
      <c r="M7" s="72"/>
    </row>
    <row r="8" spans="1:13" ht="14.4" customHeight="1" x14ac:dyDescent="0.25">
      <c r="A8" s="33" t="str">
        <f>IFERROR(VLOOKUP(A4,'Lista Sportivi'!B3:H153,4,0)," ")</f>
        <v xml:space="preserve">  </v>
      </c>
      <c r="B8" s="29"/>
      <c r="C8" s="30" t="str">
        <f>IFERROR(VLOOKUP(A4,'Lista Sportivi'!B3:H153,5,0)," ")</f>
        <v xml:space="preserve">  </v>
      </c>
      <c r="D8" s="8"/>
      <c r="E8" s="39"/>
      <c r="F8" s="81"/>
      <c r="G8" s="82"/>
      <c r="H8" s="82"/>
      <c r="I8" s="82"/>
      <c r="J8" s="82"/>
      <c r="K8" s="82"/>
      <c r="L8" s="83"/>
      <c r="M8" s="72"/>
    </row>
    <row r="9" spans="1:13" s="2" customFormat="1" ht="8.25" customHeight="1" thickBot="1" x14ac:dyDescent="0.2">
      <c r="A9" s="12" t="s">
        <v>18</v>
      </c>
      <c r="B9" s="13"/>
      <c r="C9" s="14" t="s">
        <v>19</v>
      </c>
      <c r="D9" s="14"/>
      <c r="E9" s="13"/>
      <c r="F9" s="84"/>
      <c r="G9" s="85"/>
      <c r="H9" s="85"/>
      <c r="I9" s="85"/>
      <c r="J9" s="85"/>
      <c r="K9" s="85"/>
      <c r="L9" s="86"/>
      <c r="M9" s="73"/>
    </row>
    <row r="10" spans="1:13" ht="5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9"/>
    </row>
    <row r="11" spans="1:13" x14ac:dyDescent="0.25">
      <c r="A11" s="15" t="s">
        <v>20</v>
      </c>
      <c r="B11" s="8"/>
      <c r="C11" s="8" t="s">
        <v>21</v>
      </c>
      <c r="D11" s="8"/>
      <c r="F11" s="8"/>
      <c r="G11" s="8"/>
      <c r="H11" s="8"/>
      <c r="I11" s="8"/>
      <c r="J11" s="8"/>
      <c r="K11" s="8"/>
      <c r="L11" s="8"/>
      <c r="M11" s="8"/>
    </row>
    <row r="12" spans="1:13" ht="14.4" thickBo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4" t="s">
        <v>22</v>
      </c>
      <c r="B13" s="5"/>
      <c r="C13" s="6"/>
      <c r="E13" s="4" t="s">
        <v>23</v>
      </c>
      <c r="F13" s="5"/>
      <c r="G13" s="6"/>
      <c r="I13" s="4" t="s">
        <v>24</v>
      </c>
      <c r="J13" s="5"/>
      <c r="K13" s="6"/>
      <c r="L13" s="8"/>
      <c r="M13" s="8"/>
    </row>
    <row r="14" spans="1:13" x14ac:dyDescent="0.25">
      <c r="A14" s="20">
        <f>IFERROR(VLOOKUP($A$4,'Lista Sportivi'!B:BF,9,0)," ")</f>
        <v>0</v>
      </c>
      <c r="B14" s="8" t="s">
        <v>25</v>
      </c>
      <c r="C14" s="10"/>
      <c r="D14" s="8"/>
      <c r="E14" s="68">
        <f>IFERROR(VLOOKUP($A$4,'Lista Sportivi'!B:BF,16,0)," ")</f>
        <v>0</v>
      </c>
      <c r="F14" s="8" t="s">
        <v>26</v>
      </c>
      <c r="G14" s="10"/>
      <c r="H14" s="8"/>
      <c r="I14" s="20">
        <f>IFERROR(VLOOKUP($A$4,'Lista Sportivi'!B:BF,23,0)," ")</f>
        <v>0</v>
      </c>
      <c r="J14" s="8" t="s">
        <v>27</v>
      </c>
      <c r="K14" s="10"/>
      <c r="L14" s="8"/>
      <c r="M14" s="8"/>
    </row>
    <row r="15" spans="1:13" x14ac:dyDescent="0.25">
      <c r="A15" s="20">
        <f>IFERROR(VLOOKUP($A$4,'Lista Sportivi'!B:BF,10,0)," ")</f>
        <v>0</v>
      </c>
      <c r="B15" s="8" t="s">
        <v>28</v>
      </c>
      <c r="C15" s="10"/>
      <c r="D15" s="8"/>
      <c r="E15" s="68">
        <f>IFERROR(VLOOKUP($A$4,'Lista Sportivi'!B:BF,17,0)," ")</f>
        <v>0</v>
      </c>
      <c r="F15" s="8" t="s">
        <v>29</v>
      </c>
      <c r="G15" s="10"/>
      <c r="H15" s="8"/>
      <c r="I15" s="20">
        <f>IFERROR(VLOOKUP($A$4,'Lista Sportivi'!B:BF,24,0)," ")</f>
        <v>0</v>
      </c>
      <c r="J15" s="8" t="s">
        <v>30</v>
      </c>
      <c r="K15" s="10"/>
      <c r="L15" s="8"/>
      <c r="M15" s="8"/>
    </row>
    <row r="16" spans="1:13" x14ac:dyDescent="0.25">
      <c r="A16" s="20">
        <f>IFERROR(VLOOKUP($A$4,'Lista Sportivi'!B:BF,11,0)," ")</f>
        <v>0</v>
      </c>
      <c r="B16" s="8" t="s">
        <v>31</v>
      </c>
      <c r="C16" s="10"/>
      <c r="D16" s="8"/>
      <c r="E16" s="68">
        <f>IFERROR(VLOOKUP($A$4,'Lista Sportivi'!B:BF,18,0)," ")</f>
        <v>0</v>
      </c>
      <c r="F16" s="36" t="s">
        <v>32</v>
      </c>
      <c r="G16" s="10"/>
      <c r="H16" s="8"/>
      <c r="I16" s="20">
        <f>IFERROR(VLOOKUP($A$4,'Lista Sportivi'!B:BF,25,0)," ")</f>
        <v>0</v>
      </c>
      <c r="J16" s="8" t="s">
        <v>33</v>
      </c>
      <c r="K16" s="10"/>
      <c r="L16" s="8"/>
      <c r="M16" s="8"/>
    </row>
    <row r="17" spans="1:13" x14ac:dyDescent="0.25">
      <c r="A17" s="20">
        <f>IFERROR(VLOOKUP($A$4,'Lista Sportivi'!B:BF,12,0)," ")</f>
        <v>0</v>
      </c>
      <c r="B17" s="8" t="s">
        <v>34</v>
      </c>
      <c r="C17" s="10"/>
      <c r="D17" s="8"/>
      <c r="E17" s="68">
        <f>IFERROR(VLOOKUP($A$4,'Lista Sportivi'!B:BF,19,0)," ")</f>
        <v>0</v>
      </c>
      <c r="F17" s="8" t="s">
        <v>35</v>
      </c>
      <c r="G17" s="10"/>
      <c r="H17" s="8"/>
      <c r="I17" s="20">
        <f>IFERROR(VLOOKUP($A$4,'Lista Sportivi'!B:BF,26,0)," ")</f>
        <v>0</v>
      </c>
      <c r="J17" s="8" t="s">
        <v>36</v>
      </c>
      <c r="K17" s="10"/>
      <c r="L17" s="8"/>
      <c r="M17" s="8"/>
    </row>
    <row r="18" spans="1:13" x14ac:dyDescent="0.25">
      <c r="A18" s="20">
        <f>IFERROR(VLOOKUP($A$4,'Lista Sportivi'!B:BF,13,0)," ")</f>
        <v>0</v>
      </c>
      <c r="B18" s="8" t="s">
        <v>37</v>
      </c>
      <c r="C18" s="10"/>
      <c r="D18" s="8"/>
      <c r="E18" s="68">
        <f>IFERROR(VLOOKUP($A$4,'Lista Sportivi'!B:BF,20,0)," ")</f>
        <v>0</v>
      </c>
      <c r="F18" s="8" t="s">
        <v>38</v>
      </c>
      <c r="G18" s="10"/>
      <c r="H18" s="8"/>
      <c r="I18" s="20">
        <f>IFERROR(VLOOKUP($A$4,'Lista Sportivi'!B:BF,27,0)," ")</f>
        <v>0</v>
      </c>
      <c r="J18" s="8" t="s">
        <v>39</v>
      </c>
      <c r="K18" s="10"/>
      <c r="L18" s="8"/>
      <c r="M18" s="8"/>
    </row>
    <row r="19" spans="1:13" x14ac:dyDescent="0.25">
      <c r="A19" s="20">
        <f>IFERROR(VLOOKUP($A$4,'Lista Sportivi'!B:BF,14,0)," ")</f>
        <v>0</v>
      </c>
      <c r="B19" s="8" t="s">
        <v>40</v>
      </c>
      <c r="C19" s="10"/>
      <c r="D19" s="8"/>
      <c r="E19" s="68">
        <f>IFERROR(VLOOKUP($A$4,'Lista Sportivi'!B:BF,21,0)," ")</f>
        <v>0</v>
      </c>
      <c r="F19" s="99" t="s">
        <v>41</v>
      </c>
      <c r="G19" s="100"/>
      <c r="H19" s="8"/>
      <c r="I19" s="20">
        <f>IFERROR(VLOOKUP($A$4,'Lista Sportivi'!B:BF,28,0)," ")</f>
        <v>0</v>
      </c>
      <c r="J19" s="8" t="s">
        <v>42</v>
      </c>
      <c r="K19" s="10"/>
      <c r="L19" s="8"/>
      <c r="M19" s="8"/>
    </row>
    <row r="20" spans="1:13" ht="14.4" thickBot="1" x14ac:dyDescent="0.3">
      <c r="A20" s="67">
        <f>IFERROR(VLOOKUP($A$4,'Lista Sportivi'!B:BF,15,0)," ")</f>
        <v>0</v>
      </c>
      <c r="B20" s="7" t="s">
        <v>43</v>
      </c>
      <c r="C20" s="17"/>
      <c r="D20" s="8"/>
      <c r="E20" s="69">
        <f>IFERROR(VLOOKUP($A$4,'Lista Sportivi'!B:BF,22,0)," ")</f>
        <v>0</v>
      </c>
      <c r="F20" s="7" t="s">
        <v>44</v>
      </c>
      <c r="G20" s="17"/>
      <c r="H20" s="8"/>
      <c r="I20" s="21">
        <f>IFERROR(VLOOKUP($A$4,'Lista Sportivi'!B:BF,29,0)," ")</f>
        <v>0</v>
      </c>
      <c r="J20" s="26" t="s">
        <v>45</v>
      </c>
      <c r="K20" s="17"/>
      <c r="L20" s="8"/>
      <c r="M20" s="8"/>
    </row>
    <row r="21" spans="1:13" ht="14.4" thickBo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70" t="s">
        <v>46</v>
      </c>
      <c r="B22" s="5"/>
      <c r="C22" s="6"/>
      <c r="E22" s="4" t="s">
        <v>47</v>
      </c>
      <c r="F22" s="5"/>
      <c r="G22" s="6"/>
      <c r="I22" s="4" t="s">
        <v>48</v>
      </c>
      <c r="J22" s="5"/>
      <c r="K22" s="6"/>
      <c r="L22" s="8"/>
      <c r="M22" s="8"/>
    </row>
    <row r="23" spans="1:13" x14ac:dyDescent="0.25">
      <c r="A23" s="20">
        <f>IFERROR(VLOOKUP($A$4,'Lista Sportivi'!B:BF,30,0)," ")</f>
        <v>0</v>
      </c>
      <c r="B23" s="8" t="s">
        <v>49</v>
      </c>
      <c r="C23" s="10"/>
      <c r="D23" s="8"/>
      <c r="E23" s="20">
        <f>IFERROR(VLOOKUP($A$4,'Lista Sportivi'!B:BF,38,0)," ")</f>
        <v>0</v>
      </c>
      <c r="F23" s="8" t="s">
        <v>50</v>
      </c>
      <c r="G23" s="10"/>
      <c r="H23" s="8"/>
      <c r="I23" s="20">
        <f>IFERROR(VLOOKUP($A$4,'Lista Sportivi'!B:BF,43,0)," ")</f>
        <v>0</v>
      </c>
      <c r="J23" s="8" t="s">
        <v>51</v>
      </c>
      <c r="K23" s="10"/>
      <c r="L23" s="8"/>
      <c r="M23" s="8"/>
    </row>
    <row r="24" spans="1:13" x14ac:dyDescent="0.25">
      <c r="A24" s="20">
        <f>IFERROR(VLOOKUP($A$4,'Lista Sportivi'!B:BF,31,0)," ")</f>
        <v>0</v>
      </c>
      <c r="B24" s="8" t="s">
        <v>52</v>
      </c>
      <c r="C24" s="10"/>
      <c r="D24" s="8"/>
      <c r="E24" s="20">
        <f>IFERROR(VLOOKUP($A$4,'Lista Sportivi'!B:BF,39,0)," ")</f>
        <v>0</v>
      </c>
      <c r="F24" s="8" t="s">
        <v>53</v>
      </c>
      <c r="G24" s="10"/>
      <c r="H24" s="8"/>
      <c r="I24" s="20">
        <f>IFERROR(VLOOKUP($A$4,'Lista Sportivi'!B:BF,44,0)," ")</f>
        <v>0</v>
      </c>
      <c r="J24" s="8" t="s">
        <v>54</v>
      </c>
      <c r="K24" s="10"/>
      <c r="L24" s="8"/>
      <c r="M24" s="8"/>
    </row>
    <row r="25" spans="1:13" x14ac:dyDescent="0.25">
      <c r="A25" s="20">
        <f>IFERROR(VLOOKUP($A$4,'Lista Sportivi'!B:BF,32,0)," ")</f>
        <v>0</v>
      </c>
      <c r="B25" s="8" t="s">
        <v>55</v>
      </c>
      <c r="C25" s="10"/>
      <c r="D25" s="8"/>
      <c r="E25" s="20">
        <f>IFERROR(VLOOKUP($A$4,'Lista Sportivi'!B:BF,40,0)," ")</f>
        <v>0</v>
      </c>
      <c r="F25" s="8" t="s">
        <v>56</v>
      </c>
      <c r="G25" s="10"/>
      <c r="H25" s="8"/>
      <c r="I25" s="20">
        <f>IFERROR(VLOOKUP($A$4,'Lista Sportivi'!B:BF,45,0)," ")</f>
        <v>0</v>
      </c>
      <c r="J25" s="8" t="s">
        <v>57</v>
      </c>
      <c r="K25" s="10"/>
      <c r="L25" s="8"/>
      <c r="M25" s="8"/>
    </row>
    <row r="26" spans="1:13" x14ac:dyDescent="0.25">
      <c r="A26" s="20">
        <f>IFERROR(VLOOKUP($A$4,'Lista Sportivi'!B:BF,33,0)," ")</f>
        <v>0</v>
      </c>
      <c r="B26" s="25" t="s">
        <v>58</v>
      </c>
      <c r="C26" s="10"/>
      <c r="D26" s="8"/>
      <c r="E26" s="20">
        <f>IFERROR(VLOOKUP($A$4,'Lista Sportivi'!B:BF,41,0)," ")</f>
        <v>0</v>
      </c>
      <c r="F26" s="8" t="s">
        <v>59</v>
      </c>
      <c r="G26" s="10"/>
      <c r="H26" s="8"/>
      <c r="I26" s="20">
        <f>IFERROR(VLOOKUP($A$4,'Lista Sportivi'!B:BF,46,0)," ")</f>
        <v>0</v>
      </c>
      <c r="J26" s="8" t="s">
        <v>60</v>
      </c>
      <c r="K26" s="10"/>
      <c r="L26" s="8"/>
      <c r="M26" s="8"/>
    </row>
    <row r="27" spans="1:13" x14ac:dyDescent="0.25">
      <c r="A27" s="20">
        <f>IFERROR(VLOOKUP($A$4,'Lista Sportivi'!B:BF,34,0)," ")</f>
        <v>0</v>
      </c>
      <c r="B27" s="25" t="s">
        <v>61</v>
      </c>
      <c r="C27" s="10"/>
      <c r="D27" s="8"/>
      <c r="E27" s="20">
        <f>IFERROR(VLOOKUP($A$4,'Lista Sportivi'!B:BF,42,0)," ")</f>
        <v>0</v>
      </c>
      <c r="F27" s="8" t="s">
        <v>62</v>
      </c>
      <c r="G27" s="10"/>
      <c r="H27" s="8"/>
      <c r="I27" s="18"/>
      <c r="J27" s="8"/>
      <c r="K27" s="10"/>
      <c r="L27" s="8"/>
      <c r="M27" s="8"/>
    </row>
    <row r="28" spans="1:13" x14ac:dyDescent="0.25">
      <c r="A28" s="20">
        <f>IFERROR(VLOOKUP($A$4,'Lista Sportivi'!B:BF,35,0)," ")</f>
        <v>0</v>
      </c>
      <c r="B28" s="8" t="s">
        <v>63</v>
      </c>
      <c r="C28" s="10"/>
      <c r="D28" s="8"/>
      <c r="E28" s="9"/>
      <c r="F28" s="8"/>
      <c r="G28" s="10"/>
      <c r="H28" s="8"/>
      <c r="I28" s="18"/>
      <c r="J28" s="8"/>
      <c r="K28" s="10"/>
      <c r="L28" s="8"/>
      <c r="M28" s="8"/>
    </row>
    <row r="29" spans="1:13" x14ac:dyDescent="0.25">
      <c r="A29" s="20">
        <f>IFERROR(VLOOKUP($A$4,'Lista Sportivi'!B:BF,36,0)," ")</f>
        <v>0</v>
      </c>
      <c r="B29" s="8" t="s">
        <v>64</v>
      </c>
      <c r="C29" s="10"/>
      <c r="D29" s="8"/>
      <c r="E29" s="9"/>
      <c r="F29" s="8"/>
      <c r="G29" s="10"/>
      <c r="H29" s="8"/>
      <c r="I29" s="34"/>
      <c r="J29" s="8"/>
      <c r="K29" s="10"/>
      <c r="L29" s="8"/>
      <c r="M29" s="8"/>
    </row>
    <row r="30" spans="1:13" x14ac:dyDescent="0.25">
      <c r="A30" s="20">
        <f>IFERROR(VLOOKUP($A$4,'Lista Sportivi'!B:BF,37,0)," ")</f>
        <v>0</v>
      </c>
      <c r="B30" s="8" t="s">
        <v>65</v>
      </c>
      <c r="C30" s="10"/>
      <c r="D30" s="8"/>
      <c r="E30" s="9"/>
      <c r="F30" s="8"/>
      <c r="G30" s="10"/>
      <c r="H30" s="8"/>
      <c r="I30" s="34"/>
      <c r="J30" s="8"/>
      <c r="K30" s="10"/>
      <c r="L30" s="8"/>
      <c r="M30" s="8"/>
    </row>
    <row r="31" spans="1:13" ht="14.4" thickBot="1" x14ac:dyDescent="0.3">
      <c r="A31" s="19"/>
      <c r="B31" s="7"/>
      <c r="C31" s="17"/>
      <c r="D31" s="8"/>
      <c r="E31" s="16"/>
      <c r="F31" s="7"/>
      <c r="G31" s="17"/>
      <c r="H31" s="8"/>
      <c r="I31" s="16"/>
      <c r="J31" s="7"/>
      <c r="K31" s="17"/>
      <c r="L31" s="8"/>
      <c r="M31" s="8"/>
    </row>
    <row r="32" spans="1:13" ht="14.4" thickBo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4" t="s">
        <v>66</v>
      </c>
      <c r="B33" s="5"/>
      <c r="C33" s="6"/>
      <c r="E33" s="4" t="s">
        <v>67</v>
      </c>
      <c r="F33" s="5"/>
      <c r="G33" s="6"/>
      <c r="I33" s="4" t="s">
        <v>68</v>
      </c>
      <c r="J33" s="5"/>
      <c r="K33" s="6"/>
      <c r="L33" s="8"/>
      <c r="M33" s="8"/>
    </row>
    <row r="34" spans="1:13" x14ac:dyDescent="0.25">
      <c r="A34" s="20">
        <f>IFERROR(VLOOKUP($A$4,'Lista Sportivi'!B:BF,47,0)," ")</f>
        <v>0</v>
      </c>
      <c r="B34" s="8" t="s">
        <v>69</v>
      </c>
      <c r="C34" s="10"/>
      <c r="D34" s="8"/>
      <c r="E34" s="20">
        <f>IFERROR(VLOOKUP($A$4,'Lista Sportivi'!B:BF,51,0)," ")</f>
        <v>0</v>
      </c>
      <c r="F34" s="8" t="s">
        <v>70</v>
      </c>
      <c r="G34" s="10"/>
      <c r="H34" s="8"/>
      <c r="I34" s="20">
        <f>IFERROR(AVERAGE(A14:A20)," ")</f>
        <v>0</v>
      </c>
      <c r="J34" s="8" t="str">
        <f>A13</f>
        <v>Aruncare</v>
      </c>
      <c r="K34" s="10"/>
      <c r="L34" s="8"/>
      <c r="M34" s="8"/>
    </row>
    <row r="35" spans="1:13" x14ac:dyDescent="0.25">
      <c r="A35" s="20">
        <f>IFERROR(VLOOKUP($A$4,'Lista Sportivi'!B:BF,48,0)," ")</f>
        <v>0</v>
      </c>
      <c r="B35" s="8" t="s">
        <v>71</v>
      </c>
      <c r="C35" s="10"/>
      <c r="D35" s="8"/>
      <c r="E35" s="20">
        <f>IFERROR(VLOOKUP($A$4,'Lista Sportivi'!B:BF,52,0)," ")</f>
        <v>0</v>
      </c>
      <c r="F35" s="8" t="s">
        <v>72</v>
      </c>
      <c r="G35" s="10"/>
      <c r="H35" s="8"/>
      <c r="I35" s="20">
        <f>IFERROR(AVERAGE(E14:E20)," ")</f>
        <v>0</v>
      </c>
      <c r="J35" s="8" t="str">
        <f>A22</f>
        <v>Apărare</v>
      </c>
      <c r="K35" s="10"/>
      <c r="L35" s="8"/>
      <c r="M35" s="8"/>
    </row>
    <row r="36" spans="1:13" x14ac:dyDescent="0.25">
      <c r="A36" s="20">
        <f>IFERROR(VLOOKUP($A$4,'Lista Sportivi'!B:BF,49,0)," ")</f>
        <v>0</v>
      </c>
      <c r="B36" s="8" t="s">
        <v>73</v>
      </c>
      <c r="C36" s="10"/>
      <c r="D36" s="8"/>
      <c r="E36" s="20">
        <f>IFERROR(VLOOKUP($A$4,'Lista Sportivi'!B:BF,53,0)," ")</f>
        <v>0</v>
      </c>
      <c r="F36" s="8" t="s">
        <v>74</v>
      </c>
      <c r="G36" s="10"/>
      <c r="H36" s="8"/>
      <c r="I36" s="20">
        <f>IFERROR(AVERAGE(I14:I20)," ")</f>
        <v>0</v>
      </c>
      <c r="J36" s="8" t="str">
        <f>E13</f>
        <v>Dribling</v>
      </c>
      <c r="K36" s="10"/>
      <c r="L36" s="8"/>
      <c r="M36" s="8"/>
    </row>
    <row r="37" spans="1:13" x14ac:dyDescent="0.25">
      <c r="A37" s="20">
        <f>IFERROR(VLOOKUP($A$4,'Lista Sportivi'!B:BF,50,0)," ")</f>
        <v>0</v>
      </c>
      <c r="B37" s="8" t="s">
        <v>50</v>
      </c>
      <c r="C37" s="10"/>
      <c r="D37" s="8"/>
      <c r="E37" s="20">
        <f>IFERROR(VLOOKUP($A$4,'Lista Sportivi'!B:BF,54,0)," ")</f>
        <v>0</v>
      </c>
      <c r="F37" s="99" t="s">
        <v>75</v>
      </c>
      <c r="G37" s="100"/>
      <c r="H37" s="8"/>
      <c r="I37" s="20">
        <f>IFERROR(AVERAGE(A23:A31,E23:E27)," ")</f>
        <v>0</v>
      </c>
      <c r="J37" s="8" t="str">
        <f>E22</f>
        <v>Recuperare</v>
      </c>
      <c r="K37" s="10"/>
      <c r="L37" s="8"/>
      <c r="M37" s="8"/>
    </row>
    <row r="38" spans="1:13" x14ac:dyDescent="0.25">
      <c r="A38" s="18"/>
      <c r="B38" s="8"/>
      <c r="C38" s="10"/>
      <c r="D38" s="8"/>
      <c r="E38" s="20">
        <f>IFERROR(VLOOKUP($A$4,'Lista Sportivi'!B:BF,55,0)," ")</f>
        <v>0</v>
      </c>
      <c r="F38" s="8" t="s">
        <v>76</v>
      </c>
      <c r="G38" s="10"/>
      <c r="H38" s="8"/>
      <c r="I38" s="20">
        <f>IFERROR(AVERAGE(I23:I30)," ")</f>
        <v>0</v>
      </c>
      <c r="J38" s="8" t="str">
        <f>I13</f>
        <v>Pasă</v>
      </c>
      <c r="K38" s="10"/>
      <c r="L38" s="8"/>
      <c r="M38" s="8"/>
    </row>
    <row r="39" spans="1:13" x14ac:dyDescent="0.25">
      <c r="A39" s="9"/>
      <c r="B39" s="8"/>
      <c r="C39" s="10"/>
      <c r="D39" s="8"/>
      <c r="E39" s="20">
        <f>IFERROR(VLOOKUP($A$4,'Lista Sportivi'!B:BF,56,0)," ")</f>
        <v>0</v>
      </c>
      <c r="F39" s="8" t="s">
        <v>77</v>
      </c>
      <c r="G39" s="10"/>
      <c r="H39" s="8"/>
      <c r="I39" s="20">
        <f>IFERROR(AVERAGE(E34:E39)," ")</f>
        <v>0</v>
      </c>
      <c r="J39" s="8" t="str">
        <f>I22</f>
        <v>Abilități atletice</v>
      </c>
      <c r="K39" s="10"/>
      <c r="L39" s="8"/>
      <c r="M39" s="8"/>
    </row>
    <row r="40" spans="1:13" ht="14.4" thickBot="1" x14ac:dyDescent="0.3">
      <c r="A40" s="16"/>
      <c r="B40" s="7"/>
      <c r="C40" s="17"/>
      <c r="D40" s="8"/>
      <c r="E40" s="16"/>
      <c r="F40" s="7"/>
      <c r="G40" s="17"/>
      <c r="H40" s="8"/>
      <c r="I40" s="21">
        <f>IFERROR(AVERAGE(A34:A38,E15)," ")</f>
        <v>0</v>
      </c>
      <c r="J40" s="7" t="str">
        <f>A33</f>
        <v>Jocul</v>
      </c>
      <c r="K40" s="17"/>
      <c r="L40" s="8"/>
      <c r="M40" s="8"/>
    </row>
    <row r="41" spans="1:13" ht="3" customHeight="1" thickBo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4.4" thickBot="1" x14ac:dyDescent="0.3">
      <c r="A42" s="87" t="s">
        <v>78</v>
      </c>
      <c r="B42" s="88"/>
      <c r="C42" s="88"/>
      <c r="D42" s="88"/>
      <c r="E42" s="88"/>
      <c r="F42" s="88"/>
      <c r="G42" s="88"/>
      <c r="H42" s="88"/>
      <c r="I42" s="88"/>
      <c r="J42" s="89"/>
      <c r="K42" s="37"/>
      <c r="L42" s="8"/>
      <c r="M42" s="8"/>
    </row>
    <row r="43" spans="1:13" ht="14.4" customHeight="1" x14ac:dyDescent="0.25">
      <c r="A43" s="90" t="str">
        <f>IFERROR(VLOOKUP($A$4,'Lista Sportivi'!B:BF,57,0)," ")</f>
        <v xml:space="preserve">  </v>
      </c>
      <c r="B43" s="91"/>
      <c r="C43" s="91"/>
      <c r="D43" s="91"/>
      <c r="E43" s="91"/>
      <c r="F43" s="91"/>
      <c r="G43" s="91"/>
      <c r="H43" s="91"/>
      <c r="I43" s="91"/>
      <c r="J43" s="92"/>
      <c r="K43" s="8"/>
      <c r="L43" s="8"/>
      <c r="M43" s="8"/>
    </row>
    <row r="44" spans="1:13" ht="14.4" customHeight="1" x14ac:dyDescent="0.25">
      <c r="A44" s="90"/>
      <c r="B44" s="91"/>
      <c r="C44" s="91"/>
      <c r="D44" s="91"/>
      <c r="E44" s="91"/>
      <c r="F44" s="91"/>
      <c r="G44" s="91"/>
      <c r="H44" s="91"/>
      <c r="I44" s="91"/>
      <c r="J44" s="92"/>
      <c r="K44" s="8"/>
      <c r="L44" s="8"/>
      <c r="M44" s="8"/>
    </row>
    <row r="45" spans="1:13" ht="14.4" customHeight="1" x14ac:dyDescent="0.25">
      <c r="A45" s="90"/>
      <c r="B45" s="91"/>
      <c r="C45" s="91"/>
      <c r="D45" s="91"/>
      <c r="E45" s="91"/>
      <c r="F45" s="91"/>
      <c r="G45" s="91"/>
      <c r="H45" s="91"/>
      <c r="I45" s="91"/>
      <c r="J45" s="92"/>
      <c r="K45" s="8"/>
      <c r="L45" s="8"/>
      <c r="M45" s="8"/>
    </row>
    <row r="46" spans="1:13" ht="14.4" customHeight="1" x14ac:dyDescent="0.25">
      <c r="A46" s="90"/>
      <c r="B46" s="91"/>
      <c r="C46" s="91"/>
      <c r="D46" s="91"/>
      <c r="E46" s="91"/>
      <c r="F46" s="91"/>
      <c r="G46" s="91"/>
      <c r="H46" s="91"/>
      <c r="I46" s="91"/>
      <c r="J46" s="92"/>
      <c r="K46" s="8"/>
      <c r="L46" s="8"/>
      <c r="M46" s="8"/>
    </row>
    <row r="47" spans="1:13" ht="14.4" customHeight="1" x14ac:dyDescent="0.25">
      <c r="A47" s="90"/>
      <c r="B47" s="91"/>
      <c r="C47" s="91"/>
      <c r="D47" s="91"/>
      <c r="E47" s="91"/>
      <c r="F47" s="91"/>
      <c r="G47" s="91"/>
      <c r="H47" s="91"/>
      <c r="I47" s="91"/>
      <c r="J47" s="92"/>
      <c r="K47" s="8"/>
      <c r="L47" s="8"/>
      <c r="M47" s="8"/>
    </row>
    <row r="48" spans="1:13" ht="14.4" customHeight="1" x14ac:dyDescent="0.25">
      <c r="A48" s="90"/>
      <c r="B48" s="91"/>
      <c r="C48" s="91"/>
      <c r="D48" s="91"/>
      <c r="E48" s="91"/>
      <c r="F48" s="91"/>
      <c r="G48" s="91"/>
      <c r="H48" s="91"/>
      <c r="I48" s="91"/>
      <c r="J48" s="92"/>
      <c r="K48" s="8"/>
      <c r="L48" s="8"/>
      <c r="M48" s="8"/>
    </row>
    <row r="49" spans="1:13" ht="14.4" customHeight="1" x14ac:dyDescent="0.25">
      <c r="A49" s="90"/>
      <c r="B49" s="91"/>
      <c r="C49" s="91"/>
      <c r="D49" s="91"/>
      <c r="E49" s="91"/>
      <c r="F49" s="91"/>
      <c r="G49" s="91"/>
      <c r="H49" s="91"/>
      <c r="I49" s="91"/>
      <c r="J49" s="92"/>
      <c r="K49" s="8"/>
      <c r="L49" s="8"/>
      <c r="M49" s="8"/>
    </row>
    <row r="50" spans="1:13" ht="14.4" customHeight="1" x14ac:dyDescent="0.25">
      <c r="A50" s="90"/>
      <c r="B50" s="91"/>
      <c r="C50" s="91"/>
      <c r="D50" s="91"/>
      <c r="E50" s="91"/>
      <c r="F50" s="91"/>
      <c r="G50" s="91"/>
      <c r="H50" s="91"/>
      <c r="I50" s="91"/>
      <c r="J50" s="92"/>
      <c r="K50" s="8"/>
      <c r="L50" s="8"/>
      <c r="M50" s="8"/>
    </row>
    <row r="51" spans="1:13" ht="15" customHeight="1" thickBot="1" x14ac:dyDescent="0.3">
      <c r="A51" s="93"/>
      <c r="B51" s="94"/>
      <c r="C51" s="94"/>
      <c r="D51" s="94"/>
      <c r="E51" s="94"/>
      <c r="F51" s="94"/>
      <c r="G51" s="94"/>
      <c r="H51" s="94"/>
      <c r="I51" s="94"/>
      <c r="J51" s="95"/>
      <c r="K51" s="8"/>
      <c r="L51" s="8"/>
      <c r="M51" s="8"/>
    </row>
    <row r="52" spans="1:13" x14ac:dyDescent="0.25">
      <c r="A52" s="25" t="s">
        <v>79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</sheetData>
  <sheetProtection algorithmName="SHA-512" hashValue="pUM6PYFtENTYRiZSB3ls1OMAKWggFGXoF+VYl0uK9Hb4kpmARPkoLA8Z843gNIwbVU+4s8SONu9oS1GUQ51B7A==" saltValue="uUFF4ZY+hEJgMfMYB6pH5Q==" spinCount="100000" sheet="1" objects="1" scenarios="1"/>
  <protectedRanges>
    <protectedRange sqref="J1" name="Evaluator"/>
    <protectedRange sqref="A4:E4" name="Alege sportiv"/>
  </protectedRanges>
  <mergeCells count="10">
    <mergeCell ref="A43:J51"/>
    <mergeCell ref="A3:E3"/>
    <mergeCell ref="F37:G37"/>
    <mergeCell ref="A4:E4"/>
    <mergeCell ref="F19:G19"/>
    <mergeCell ref="M4:M9"/>
    <mergeCell ref="I2:J2"/>
    <mergeCell ref="F3:L3"/>
    <mergeCell ref="F4:L9"/>
    <mergeCell ref="A42:J42"/>
  </mergeCells>
  <pageMargins left="0.19685039370078741" right="0.19685039370078741" top="0.74803149606299213" bottom="0.74803149606299213" header="0.31496062992125984" footer="0.31496062992125984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'Lista antrenori'!$A$2:$A$12</xm:f>
          </x14:formula1>
          <xm:sqref>J1</xm:sqref>
        </x14:dataValidation>
        <x14:dataValidation type="list" allowBlank="1" showInputMessage="1" showErrorMessage="1" xr:uid="{00000000-0002-0000-0000-000001000000}">
          <x14:formula1>
            <xm:f>'Lista Sportivi'!$B$4:$B$64</xm:f>
          </x14:formula1>
          <xm:sqref>A4:E4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64"/>
  <sheetViews>
    <sheetView tabSelected="1" zoomScale="78" zoomScaleNormal="130" workbookViewId="0">
      <pane ySplit="3" topLeftCell="A4" activePane="bottomLeft" state="frozen"/>
      <selection pane="bottomLeft" activeCell="B5" sqref="B5"/>
    </sheetView>
  </sheetViews>
  <sheetFormatPr defaultRowHeight="14.4" x14ac:dyDescent="0.3"/>
  <cols>
    <col min="1" max="1" width="8.6640625" style="51" customWidth="1"/>
    <col min="2" max="3" width="82.109375" customWidth="1"/>
    <col min="4" max="4" width="19.5546875" style="62" customWidth="1"/>
    <col min="7" max="7" width="10.33203125" style="27" bestFit="1" customWidth="1"/>
    <col min="9" max="9" width="32.33203125" customWidth="1"/>
    <col min="10" max="57" width="11.44140625" customWidth="1"/>
    <col min="58" max="58" width="84.6640625" customWidth="1"/>
  </cols>
  <sheetData>
    <row r="1" spans="1:63" hidden="1" x14ac:dyDescent="0.3">
      <c r="A1" s="50">
        <v>0</v>
      </c>
      <c r="B1" s="41">
        <v>1</v>
      </c>
      <c r="C1" s="41">
        <v>2</v>
      </c>
      <c r="D1" s="6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  <c r="V1" s="41">
        <v>21</v>
      </c>
      <c r="W1" s="41">
        <v>22</v>
      </c>
      <c r="X1" s="41">
        <v>23</v>
      </c>
      <c r="Y1" s="41">
        <v>24</v>
      </c>
      <c r="Z1" s="41">
        <v>25</v>
      </c>
      <c r="AA1" s="41">
        <v>26</v>
      </c>
      <c r="AB1" s="41">
        <v>27</v>
      </c>
      <c r="AC1" s="41">
        <v>28</v>
      </c>
      <c r="AD1" s="41">
        <v>29</v>
      </c>
      <c r="AE1" s="41">
        <v>30</v>
      </c>
      <c r="AF1" s="41">
        <v>31</v>
      </c>
      <c r="AG1" s="41">
        <v>32</v>
      </c>
      <c r="AH1" s="41">
        <v>33</v>
      </c>
      <c r="AI1" s="41">
        <v>34</v>
      </c>
      <c r="AJ1" s="41">
        <v>35</v>
      </c>
      <c r="AK1" s="41">
        <v>36</v>
      </c>
      <c r="AL1" s="41">
        <v>37</v>
      </c>
      <c r="AM1" s="41">
        <v>38</v>
      </c>
      <c r="AN1" s="41">
        <v>39</v>
      </c>
      <c r="AO1" s="41">
        <v>40</v>
      </c>
      <c r="AP1" s="41">
        <v>41</v>
      </c>
      <c r="AQ1" s="41">
        <v>42</v>
      </c>
      <c r="AR1" s="41">
        <v>43</v>
      </c>
      <c r="AS1" s="41">
        <v>44</v>
      </c>
      <c r="AT1" s="41">
        <v>45</v>
      </c>
      <c r="AU1" s="41">
        <v>46</v>
      </c>
      <c r="AV1" s="41">
        <v>47</v>
      </c>
      <c r="AW1" s="41">
        <v>48</v>
      </c>
      <c r="AX1" s="41">
        <v>49</v>
      </c>
      <c r="AY1" s="41">
        <v>50</v>
      </c>
      <c r="AZ1" s="41">
        <v>51</v>
      </c>
      <c r="BA1" s="41">
        <v>52</v>
      </c>
      <c r="BB1" s="41">
        <v>53</v>
      </c>
      <c r="BC1" s="41">
        <v>54</v>
      </c>
      <c r="BD1" s="41">
        <v>55</v>
      </c>
      <c r="BE1" s="41">
        <v>56</v>
      </c>
      <c r="BF1" s="41">
        <v>57</v>
      </c>
    </row>
    <row r="2" spans="1:63" ht="74.25" customHeight="1" x14ac:dyDescent="0.3">
      <c r="A2" s="104" t="s">
        <v>80</v>
      </c>
      <c r="B2" s="104" t="s">
        <v>81</v>
      </c>
      <c r="C2" s="104" t="s">
        <v>17</v>
      </c>
      <c r="D2" s="106" t="s">
        <v>82</v>
      </c>
      <c r="E2" s="104" t="s">
        <v>83</v>
      </c>
      <c r="F2" s="104" t="s">
        <v>84</v>
      </c>
      <c r="G2" s="108" t="s">
        <v>85</v>
      </c>
      <c r="H2" s="104" t="s">
        <v>86</v>
      </c>
      <c r="I2" s="103" t="s">
        <v>12</v>
      </c>
      <c r="J2" s="103" t="s">
        <v>22</v>
      </c>
      <c r="K2" s="103"/>
      <c r="L2" s="103"/>
      <c r="M2" s="103"/>
      <c r="N2" s="103"/>
      <c r="O2" s="103"/>
      <c r="P2" s="103"/>
      <c r="Q2" s="103" t="s">
        <v>23</v>
      </c>
      <c r="R2" s="103"/>
      <c r="S2" s="103"/>
      <c r="T2" s="103"/>
      <c r="U2" s="103"/>
      <c r="V2" s="103"/>
      <c r="W2" s="103"/>
      <c r="X2" s="103" t="s">
        <v>24</v>
      </c>
      <c r="Y2" s="103"/>
      <c r="Z2" s="103"/>
      <c r="AA2" s="103"/>
      <c r="AB2" s="103"/>
      <c r="AC2" s="103"/>
      <c r="AD2" s="103"/>
      <c r="AE2" s="103" t="s">
        <v>46</v>
      </c>
      <c r="AF2" s="103"/>
      <c r="AG2" s="103"/>
      <c r="AH2" s="103"/>
      <c r="AI2" s="103"/>
      <c r="AJ2" s="103"/>
      <c r="AK2" s="103"/>
      <c r="AL2" s="103"/>
      <c r="AM2" s="103" t="s">
        <v>47</v>
      </c>
      <c r="AN2" s="103"/>
      <c r="AO2" s="103"/>
      <c r="AP2" s="103"/>
      <c r="AQ2" s="103"/>
      <c r="AR2" s="103" t="s">
        <v>48</v>
      </c>
      <c r="AS2" s="103"/>
      <c r="AT2" s="103"/>
      <c r="AU2" s="103"/>
      <c r="AV2" s="103" t="s">
        <v>66</v>
      </c>
      <c r="AW2" s="103"/>
      <c r="AX2" s="103"/>
      <c r="AY2" s="103"/>
      <c r="AZ2" s="103" t="s">
        <v>67</v>
      </c>
      <c r="BA2" s="103"/>
      <c r="BB2" s="103"/>
      <c r="BC2" s="103"/>
      <c r="BD2" s="103"/>
      <c r="BE2" s="103"/>
      <c r="BF2" s="103" t="s">
        <v>78</v>
      </c>
      <c r="BG2" s="1"/>
      <c r="BH2" s="1"/>
      <c r="BI2" s="1"/>
      <c r="BJ2" s="1"/>
      <c r="BK2" s="1"/>
    </row>
    <row r="3" spans="1:63" s="42" customFormat="1" ht="47.4" customHeight="1" x14ac:dyDescent="0.3">
      <c r="A3" s="105"/>
      <c r="B3" s="105"/>
      <c r="C3" s="105"/>
      <c r="D3" s="107"/>
      <c r="E3" s="105"/>
      <c r="F3" s="105"/>
      <c r="G3" s="109"/>
      <c r="H3" s="105"/>
      <c r="I3" s="103"/>
      <c r="J3" s="45" t="s">
        <v>25</v>
      </c>
      <c r="K3" s="45" t="s">
        <v>28</v>
      </c>
      <c r="L3" s="45" t="s">
        <v>31</v>
      </c>
      <c r="M3" s="45" t="s">
        <v>34</v>
      </c>
      <c r="N3" s="45" t="s">
        <v>37</v>
      </c>
      <c r="O3" s="45" t="s">
        <v>87</v>
      </c>
      <c r="P3" s="45" t="s">
        <v>43</v>
      </c>
      <c r="Q3" s="46" t="s">
        <v>26</v>
      </c>
      <c r="R3" s="46" t="s">
        <v>29</v>
      </c>
      <c r="S3" s="47" t="s">
        <v>32</v>
      </c>
      <c r="T3" s="46" t="s">
        <v>35</v>
      </c>
      <c r="U3" s="46" t="s">
        <v>38</v>
      </c>
      <c r="V3" s="45" t="s">
        <v>41</v>
      </c>
      <c r="W3" s="46" t="s">
        <v>44</v>
      </c>
      <c r="X3" s="46" t="s">
        <v>27</v>
      </c>
      <c r="Y3" s="46" t="s">
        <v>30</v>
      </c>
      <c r="Z3" s="46" t="s">
        <v>33</v>
      </c>
      <c r="AA3" s="46" t="s">
        <v>36</v>
      </c>
      <c r="AB3" s="46" t="s">
        <v>39</v>
      </c>
      <c r="AC3" s="46" t="s">
        <v>42</v>
      </c>
      <c r="AD3" s="47" t="s">
        <v>45</v>
      </c>
      <c r="AE3" s="46" t="s">
        <v>49</v>
      </c>
      <c r="AF3" s="46" t="s">
        <v>52</v>
      </c>
      <c r="AG3" s="46" t="s">
        <v>55</v>
      </c>
      <c r="AH3" s="48" t="s">
        <v>58</v>
      </c>
      <c r="AI3" s="48" t="s">
        <v>61</v>
      </c>
      <c r="AJ3" s="46" t="s">
        <v>63</v>
      </c>
      <c r="AK3" s="46" t="s">
        <v>64</v>
      </c>
      <c r="AL3" s="46" t="s">
        <v>65</v>
      </c>
      <c r="AM3" s="46" t="s">
        <v>50</v>
      </c>
      <c r="AN3" s="46" t="s">
        <v>53</v>
      </c>
      <c r="AO3" s="46" t="s">
        <v>56</v>
      </c>
      <c r="AP3" s="46" t="s">
        <v>59</v>
      </c>
      <c r="AQ3" s="46" t="s">
        <v>62</v>
      </c>
      <c r="AR3" s="46" t="s">
        <v>51</v>
      </c>
      <c r="AS3" s="46" t="s">
        <v>54</v>
      </c>
      <c r="AT3" s="46" t="s">
        <v>57</v>
      </c>
      <c r="AU3" s="46" t="s">
        <v>60</v>
      </c>
      <c r="AV3" s="46" t="s">
        <v>69</v>
      </c>
      <c r="AW3" s="46" t="s">
        <v>71</v>
      </c>
      <c r="AX3" s="46" t="s">
        <v>73</v>
      </c>
      <c r="AY3" s="46" t="s">
        <v>50</v>
      </c>
      <c r="AZ3" s="46" t="s">
        <v>70</v>
      </c>
      <c r="BA3" s="46" t="s">
        <v>72</v>
      </c>
      <c r="BB3" s="46" t="s">
        <v>74</v>
      </c>
      <c r="BC3" s="45" t="s">
        <v>75</v>
      </c>
      <c r="BD3" s="46" t="s">
        <v>76</v>
      </c>
      <c r="BE3" s="46" t="s">
        <v>77</v>
      </c>
      <c r="BF3" s="103"/>
    </row>
    <row r="4" spans="1:63" ht="29.4" customHeight="1" x14ac:dyDescent="0.3">
      <c r="A4" s="56"/>
      <c r="B4" s="57" t="s">
        <v>8</v>
      </c>
      <c r="C4" s="58" t="s">
        <v>88</v>
      </c>
      <c r="D4" s="63" t="s">
        <v>89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91</v>
      </c>
      <c r="J4" s="58"/>
      <c r="K4" s="58"/>
      <c r="L4" s="58"/>
      <c r="M4" s="58"/>
      <c r="N4" s="58"/>
      <c r="O4" s="58"/>
      <c r="P4" s="58"/>
      <c r="Q4" s="59"/>
      <c r="R4" s="59"/>
      <c r="S4" s="59"/>
      <c r="T4" s="59"/>
      <c r="U4" s="59"/>
      <c r="V4" s="60"/>
      <c r="W4" s="59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9"/>
      <c r="AS4" s="59"/>
      <c r="AT4" s="59"/>
      <c r="AU4" s="59"/>
      <c r="AV4" s="58"/>
      <c r="AW4" s="58"/>
      <c r="AX4" s="58"/>
      <c r="AY4" s="58"/>
      <c r="AZ4" s="59"/>
      <c r="BA4" s="59"/>
      <c r="BB4" s="59"/>
      <c r="BC4" s="60"/>
      <c r="BD4" s="59"/>
      <c r="BE4" s="59"/>
      <c r="BF4" s="58" t="s">
        <v>90</v>
      </c>
    </row>
    <row r="5" spans="1:63" ht="29.4" customHeight="1" x14ac:dyDescent="0.3">
      <c r="A5" s="44">
        <v>1</v>
      </c>
      <c r="B5" s="22"/>
      <c r="C5" s="22"/>
      <c r="D5" s="6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1:63" ht="29.4" customHeight="1" x14ac:dyDescent="0.3">
      <c r="A6" s="52">
        <v>2</v>
      </c>
      <c r="B6" s="53"/>
      <c r="C6" s="53"/>
      <c r="D6" s="65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5"/>
      <c r="AS6" s="55"/>
      <c r="AT6" s="55"/>
      <c r="AU6" s="55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63" ht="29.4" customHeight="1" x14ac:dyDescent="0.3">
      <c r="A7" s="44">
        <v>3</v>
      </c>
      <c r="B7" s="22"/>
      <c r="C7" s="22"/>
      <c r="D7" s="66" t="s">
        <v>92</v>
      </c>
      <c r="E7" s="23" t="s">
        <v>92</v>
      </c>
      <c r="F7" s="23" t="s">
        <v>92</v>
      </c>
      <c r="G7" s="23" t="s">
        <v>92</v>
      </c>
      <c r="H7" s="23" t="s">
        <v>92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43"/>
      <c r="AS7" s="43"/>
      <c r="AT7" s="43"/>
      <c r="AU7" s="4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63" ht="29.4" customHeight="1" x14ac:dyDescent="0.3">
      <c r="A8" s="52">
        <v>4</v>
      </c>
      <c r="B8" s="53"/>
      <c r="C8" s="53"/>
      <c r="D8" s="65" t="s">
        <v>92</v>
      </c>
      <c r="E8" s="54" t="s">
        <v>92</v>
      </c>
      <c r="F8" s="54" t="s">
        <v>92</v>
      </c>
      <c r="G8" s="54" t="s">
        <v>92</v>
      </c>
      <c r="H8" s="54" t="s">
        <v>92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  <c r="AS8" s="55"/>
      <c r="AT8" s="55"/>
      <c r="AU8" s="55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9" spans="1:63" ht="29.4" customHeight="1" x14ac:dyDescent="0.3">
      <c r="A9" s="44">
        <v>5</v>
      </c>
      <c r="B9" s="22"/>
      <c r="C9" s="22"/>
      <c r="D9" s="66" t="s">
        <v>92</v>
      </c>
      <c r="E9" s="23" t="s">
        <v>92</v>
      </c>
      <c r="F9" s="23" t="s">
        <v>92</v>
      </c>
      <c r="G9" s="23" t="s">
        <v>92</v>
      </c>
      <c r="H9" s="23" t="s">
        <v>92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43"/>
      <c r="AS9" s="43"/>
      <c r="AT9" s="43"/>
      <c r="AU9" s="4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63" ht="29.4" customHeight="1" x14ac:dyDescent="0.3">
      <c r="A10" s="52">
        <v>6</v>
      </c>
      <c r="B10" s="53"/>
      <c r="C10" s="53"/>
      <c r="D10" s="65" t="s">
        <v>92</v>
      </c>
      <c r="E10" s="54" t="s">
        <v>92</v>
      </c>
      <c r="F10" s="54" t="s">
        <v>92</v>
      </c>
      <c r="G10" s="54" t="s">
        <v>92</v>
      </c>
      <c r="H10" s="54" t="s">
        <v>92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5"/>
      <c r="AS10" s="55"/>
      <c r="AT10" s="55"/>
      <c r="AU10" s="55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</row>
    <row r="11" spans="1:63" ht="29.4" customHeight="1" x14ac:dyDescent="0.3">
      <c r="A11" s="44">
        <v>7</v>
      </c>
      <c r="B11" s="22"/>
      <c r="C11" s="22"/>
      <c r="D11" s="66" t="s">
        <v>92</v>
      </c>
      <c r="E11" s="23" t="s">
        <v>92</v>
      </c>
      <c r="F11" s="23" t="s">
        <v>92</v>
      </c>
      <c r="G11" s="23" t="s">
        <v>92</v>
      </c>
      <c r="H11" s="23" t="s">
        <v>92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43"/>
      <c r="AS11" s="43"/>
      <c r="AT11" s="43"/>
      <c r="AU11" s="4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2" spans="1:63" ht="29.4" customHeight="1" x14ac:dyDescent="0.3">
      <c r="A12" s="52">
        <v>8</v>
      </c>
      <c r="B12" s="53"/>
      <c r="C12" s="53"/>
      <c r="D12" s="65" t="s">
        <v>92</v>
      </c>
      <c r="E12" s="54" t="s">
        <v>92</v>
      </c>
      <c r="F12" s="54" t="s">
        <v>92</v>
      </c>
      <c r="G12" s="54" t="s">
        <v>92</v>
      </c>
      <c r="H12" s="54" t="s">
        <v>92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5"/>
      <c r="AS12" s="55"/>
      <c r="AT12" s="55"/>
      <c r="AU12" s="55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</row>
    <row r="13" spans="1:63" ht="29.4" customHeight="1" x14ac:dyDescent="0.3">
      <c r="A13" s="44">
        <v>9</v>
      </c>
      <c r="B13" s="22"/>
      <c r="C13" s="22"/>
      <c r="D13" s="66" t="s">
        <v>92</v>
      </c>
      <c r="E13" s="23" t="s">
        <v>92</v>
      </c>
      <c r="F13" s="23" t="s">
        <v>92</v>
      </c>
      <c r="G13" s="23" t="s">
        <v>92</v>
      </c>
      <c r="H13" s="23" t="s">
        <v>92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3"/>
      <c r="AS13" s="43"/>
      <c r="AT13" s="43"/>
      <c r="AU13" s="4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63" ht="29.4" customHeight="1" x14ac:dyDescent="0.3">
      <c r="A14" s="52">
        <v>10</v>
      </c>
      <c r="B14" s="53"/>
      <c r="C14" s="53"/>
      <c r="D14" s="65" t="s">
        <v>92</v>
      </c>
      <c r="E14" s="54" t="s">
        <v>92</v>
      </c>
      <c r="F14" s="54" t="s">
        <v>92</v>
      </c>
      <c r="G14" s="54" t="s">
        <v>92</v>
      </c>
      <c r="H14" s="54" t="s">
        <v>92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  <c r="AS14" s="55"/>
      <c r="AT14" s="55"/>
      <c r="AU14" s="55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</row>
    <row r="15" spans="1:63" ht="29.4" customHeight="1" x14ac:dyDescent="0.3">
      <c r="A15" s="44">
        <v>11</v>
      </c>
      <c r="B15" s="22"/>
      <c r="C15" s="22"/>
      <c r="D15" s="66" t="s">
        <v>92</v>
      </c>
      <c r="E15" s="23" t="s">
        <v>92</v>
      </c>
      <c r="F15" s="23" t="s">
        <v>92</v>
      </c>
      <c r="G15" s="23" t="s">
        <v>92</v>
      </c>
      <c r="H15" s="23" t="s">
        <v>92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43"/>
      <c r="AS15" s="43"/>
      <c r="AT15" s="43"/>
      <c r="AU15" s="4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</row>
    <row r="16" spans="1:63" ht="29.4" customHeight="1" x14ac:dyDescent="0.3">
      <c r="A16" s="52">
        <v>12</v>
      </c>
      <c r="B16" s="53"/>
      <c r="C16" s="53"/>
      <c r="D16" s="65" t="s">
        <v>92</v>
      </c>
      <c r="E16" s="54" t="s">
        <v>92</v>
      </c>
      <c r="F16" s="54" t="s">
        <v>92</v>
      </c>
      <c r="G16" s="54" t="s">
        <v>92</v>
      </c>
      <c r="H16" s="54" t="s">
        <v>92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55"/>
      <c r="AT16" s="55"/>
      <c r="AU16" s="55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</row>
    <row r="17" spans="1:58" ht="29.4" customHeight="1" x14ac:dyDescent="0.3">
      <c r="A17" s="44">
        <v>13</v>
      </c>
      <c r="B17" s="22"/>
      <c r="C17" s="22"/>
      <c r="D17" s="66" t="s">
        <v>92</v>
      </c>
      <c r="E17" s="23" t="s">
        <v>92</v>
      </c>
      <c r="F17" s="23" t="s">
        <v>92</v>
      </c>
      <c r="G17" s="23" t="s">
        <v>92</v>
      </c>
      <c r="H17" s="23" t="s">
        <v>92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43"/>
      <c r="AS17" s="43"/>
      <c r="AT17" s="43"/>
      <c r="AU17" s="4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</row>
    <row r="18" spans="1:58" ht="29.4" customHeight="1" x14ac:dyDescent="0.3">
      <c r="A18" s="52">
        <v>14</v>
      </c>
      <c r="B18" s="53"/>
      <c r="C18" s="53"/>
      <c r="D18" s="65" t="s">
        <v>92</v>
      </c>
      <c r="E18" s="54" t="s">
        <v>92</v>
      </c>
      <c r="F18" s="54" t="s">
        <v>92</v>
      </c>
      <c r="G18" s="54" t="s">
        <v>92</v>
      </c>
      <c r="H18" s="54" t="s">
        <v>92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5"/>
      <c r="AS18" s="55"/>
      <c r="AT18" s="55"/>
      <c r="AU18" s="55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</row>
    <row r="19" spans="1:58" ht="29.4" customHeight="1" x14ac:dyDescent="0.3">
      <c r="A19" s="44">
        <v>15</v>
      </c>
      <c r="B19" s="22"/>
      <c r="C19" s="22"/>
      <c r="D19" s="66" t="s">
        <v>92</v>
      </c>
      <c r="E19" s="23" t="s">
        <v>92</v>
      </c>
      <c r="F19" s="23" t="s">
        <v>92</v>
      </c>
      <c r="G19" s="23" t="s">
        <v>92</v>
      </c>
      <c r="H19" s="23" t="s">
        <v>92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43"/>
      <c r="AS19" s="43"/>
      <c r="AT19" s="43"/>
      <c r="AU19" s="4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</row>
    <row r="20" spans="1:58" ht="29.4" customHeight="1" x14ac:dyDescent="0.3">
      <c r="A20" s="52">
        <v>16</v>
      </c>
      <c r="B20" s="53"/>
      <c r="C20" s="53"/>
      <c r="D20" s="65" t="s">
        <v>92</v>
      </c>
      <c r="E20" s="54" t="s">
        <v>92</v>
      </c>
      <c r="F20" s="54" t="s">
        <v>92</v>
      </c>
      <c r="G20" s="54" t="s">
        <v>92</v>
      </c>
      <c r="H20" s="54" t="s">
        <v>92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5"/>
      <c r="AS20" s="55"/>
      <c r="AT20" s="55"/>
      <c r="AU20" s="55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</row>
    <row r="21" spans="1:58" ht="29.4" customHeight="1" x14ac:dyDescent="0.3">
      <c r="A21" s="44">
        <v>17</v>
      </c>
      <c r="B21" s="22"/>
      <c r="C21" s="22"/>
      <c r="D21" s="66" t="s">
        <v>92</v>
      </c>
      <c r="E21" s="23" t="s">
        <v>92</v>
      </c>
      <c r="F21" s="23" t="s">
        <v>92</v>
      </c>
      <c r="G21" s="23" t="s">
        <v>92</v>
      </c>
      <c r="H21" s="23" t="s">
        <v>92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43"/>
      <c r="AS21" s="43"/>
      <c r="AT21" s="43"/>
      <c r="AU21" s="4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</row>
    <row r="22" spans="1:58" ht="29.4" customHeight="1" x14ac:dyDescent="0.3">
      <c r="A22" s="52">
        <v>18</v>
      </c>
      <c r="B22" s="53"/>
      <c r="C22" s="53"/>
      <c r="D22" s="65" t="s">
        <v>92</v>
      </c>
      <c r="E22" s="54" t="s">
        <v>92</v>
      </c>
      <c r="F22" s="54" t="s">
        <v>92</v>
      </c>
      <c r="G22" s="54" t="s">
        <v>92</v>
      </c>
      <c r="H22" s="54" t="s">
        <v>92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5"/>
      <c r="AS22" s="55"/>
      <c r="AT22" s="55"/>
      <c r="AU22" s="55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</row>
    <row r="23" spans="1:58" ht="29.4" customHeight="1" x14ac:dyDescent="0.3">
      <c r="A23" s="44">
        <v>19</v>
      </c>
      <c r="B23" s="22"/>
      <c r="C23" s="22"/>
      <c r="D23" s="66" t="s">
        <v>92</v>
      </c>
      <c r="E23" s="23" t="s">
        <v>92</v>
      </c>
      <c r="F23" s="23" t="s">
        <v>92</v>
      </c>
      <c r="G23" s="23" t="s">
        <v>92</v>
      </c>
      <c r="H23" s="23" t="s">
        <v>92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43"/>
      <c r="AS23" s="43"/>
      <c r="AT23" s="43"/>
      <c r="AU23" s="4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ht="29.4" customHeight="1" x14ac:dyDescent="0.3">
      <c r="A24" s="52">
        <v>20</v>
      </c>
      <c r="B24" s="53"/>
      <c r="C24" s="53"/>
      <c r="D24" s="65" t="s">
        <v>92</v>
      </c>
      <c r="E24" s="54" t="s">
        <v>92</v>
      </c>
      <c r="F24" s="54" t="s">
        <v>92</v>
      </c>
      <c r="G24" s="54" t="s">
        <v>92</v>
      </c>
      <c r="H24" s="54" t="s">
        <v>92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5"/>
      <c r="AS24" s="55"/>
      <c r="AT24" s="55"/>
      <c r="AU24" s="55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</row>
    <row r="25" spans="1:58" ht="29.4" customHeight="1" x14ac:dyDescent="0.3">
      <c r="A25" s="44">
        <v>21</v>
      </c>
      <c r="B25" s="22"/>
      <c r="C25" s="22"/>
      <c r="D25" s="66" t="s">
        <v>92</v>
      </c>
      <c r="E25" s="23" t="s">
        <v>92</v>
      </c>
      <c r="F25" s="23" t="s">
        <v>92</v>
      </c>
      <c r="G25" s="23" t="s">
        <v>92</v>
      </c>
      <c r="H25" s="23" t="s">
        <v>92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43"/>
      <c r="AS25" s="43"/>
      <c r="AT25" s="43"/>
      <c r="AU25" s="4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spans="1:58" ht="29.4" customHeight="1" x14ac:dyDescent="0.3">
      <c r="A26" s="52">
        <v>22</v>
      </c>
      <c r="B26" s="53"/>
      <c r="C26" s="53"/>
      <c r="D26" s="65" t="s">
        <v>92</v>
      </c>
      <c r="E26" s="54" t="s">
        <v>92</v>
      </c>
      <c r="F26" s="54" t="s">
        <v>92</v>
      </c>
      <c r="G26" s="54" t="s">
        <v>92</v>
      </c>
      <c r="H26" s="54" t="s">
        <v>92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55"/>
      <c r="AT26" s="55"/>
      <c r="AU26" s="55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</row>
    <row r="27" spans="1:58" ht="29.4" customHeight="1" x14ac:dyDescent="0.3">
      <c r="A27" s="44">
        <v>23</v>
      </c>
      <c r="B27" s="22"/>
      <c r="C27" s="22"/>
      <c r="D27" s="66" t="s">
        <v>92</v>
      </c>
      <c r="E27" s="23" t="s">
        <v>92</v>
      </c>
      <c r="F27" s="23" t="s">
        <v>92</v>
      </c>
      <c r="G27" s="23" t="s">
        <v>92</v>
      </c>
      <c r="H27" s="23" t="s">
        <v>92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43"/>
      <c r="AS27" s="43"/>
      <c r="AT27" s="43"/>
      <c r="AU27" s="4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spans="1:58" ht="29.4" customHeight="1" x14ac:dyDescent="0.3">
      <c r="A28" s="52">
        <v>24</v>
      </c>
      <c r="B28" s="53"/>
      <c r="C28" s="53"/>
      <c r="D28" s="65" t="s">
        <v>92</v>
      </c>
      <c r="E28" s="54" t="s">
        <v>92</v>
      </c>
      <c r="F28" s="54" t="s">
        <v>92</v>
      </c>
      <c r="G28" s="54" t="s">
        <v>92</v>
      </c>
      <c r="H28" s="54" t="s">
        <v>92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5"/>
      <c r="AS28" s="55"/>
      <c r="AT28" s="55"/>
      <c r="AU28" s="55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</row>
    <row r="29" spans="1:58" ht="29.4" customHeight="1" x14ac:dyDescent="0.3">
      <c r="A29" s="44">
        <v>25</v>
      </c>
      <c r="B29" s="22"/>
      <c r="C29" s="22"/>
      <c r="D29" s="66" t="s">
        <v>92</v>
      </c>
      <c r="E29" s="23" t="s">
        <v>92</v>
      </c>
      <c r="F29" s="23" t="s">
        <v>92</v>
      </c>
      <c r="G29" s="23" t="s">
        <v>92</v>
      </c>
      <c r="H29" s="23" t="s">
        <v>92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43"/>
      <c r="AS29" s="43"/>
      <c r="AT29" s="43"/>
      <c r="AU29" s="4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spans="1:58" ht="29.4" customHeight="1" x14ac:dyDescent="0.3">
      <c r="A30" s="52">
        <v>26</v>
      </c>
      <c r="B30" s="53"/>
      <c r="C30" s="53"/>
      <c r="D30" s="65" t="s">
        <v>92</v>
      </c>
      <c r="E30" s="54" t="s">
        <v>92</v>
      </c>
      <c r="F30" s="54" t="s">
        <v>92</v>
      </c>
      <c r="G30" s="54" t="s">
        <v>92</v>
      </c>
      <c r="H30" s="54" t="s">
        <v>92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5"/>
      <c r="AS30" s="55"/>
      <c r="AT30" s="55"/>
      <c r="AU30" s="55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</row>
    <row r="31" spans="1:58" ht="29.4" customHeight="1" x14ac:dyDescent="0.3">
      <c r="A31" s="44">
        <v>27</v>
      </c>
      <c r="B31" s="22"/>
      <c r="C31" s="22"/>
      <c r="D31" s="66" t="s">
        <v>92</v>
      </c>
      <c r="E31" s="23" t="s">
        <v>92</v>
      </c>
      <c r="F31" s="23" t="s">
        <v>92</v>
      </c>
      <c r="G31" s="23" t="s">
        <v>92</v>
      </c>
      <c r="H31" s="23" t="s">
        <v>92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43"/>
      <c r="AS31" s="43"/>
      <c r="AT31" s="43"/>
      <c r="AU31" s="4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</row>
    <row r="32" spans="1:58" ht="29.4" customHeight="1" x14ac:dyDescent="0.3">
      <c r="A32" s="52">
        <v>28</v>
      </c>
      <c r="B32" s="53"/>
      <c r="C32" s="53"/>
      <c r="D32" s="65" t="s">
        <v>92</v>
      </c>
      <c r="E32" s="54" t="s">
        <v>92</v>
      </c>
      <c r="F32" s="54" t="s">
        <v>92</v>
      </c>
      <c r="G32" s="54" t="s">
        <v>92</v>
      </c>
      <c r="H32" s="54" t="s">
        <v>92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5"/>
      <c r="AS32" s="55"/>
      <c r="AT32" s="55"/>
      <c r="AU32" s="55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</row>
    <row r="33" spans="1:58" ht="29.4" customHeight="1" x14ac:dyDescent="0.3">
      <c r="A33" s="44">
        <v>29</v>
      </c>
      <c r="B33" s="22"/>
      <c r="C33" s="22"/>
      <c r="D33" s="66" t="s">
        <v>92</v>
      </c>
      <c r="E33" s="23" t="s">
        <v>92</v>
      </c>
      <c r="F33" s="23" t="s">
        <v>92</v>
      </c>
      <c r="G33" s="23" t="s">
        <v>92</v>
      </c>
      <c r="H33" s="23" t="s">
        <v>92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43"/>
      <c r="AS33" s="43"/>
      <c r="AT33" s="43"/>
      <c r="AU33" s="4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</row>
    <row r="34" spans="1:58" ht="29.4" customHeight="1" x14ac:dyDescent="0.3">
      <c r="A34" s="52">
        <v>30</v>
      </c>
      <c r="B34" s="53"/>
      <c r="C34" s="53"/>
      <c r="D34" s="65" t="s">
        <v>92</v>
      </c>
      <c r="E34" s="54" t="s">
        <v>92</v>
      </c>
      <c r="F34" s="54" t="s">
        <v>92</v>
      </c>
      <c r="G34" s="54" t="s">
        <v>92</v>
      </c>
      <c r="H34" s="54" t="s">
        <v>92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  <c r="AS34" s="55"/>
      <c r="AT34" s="55"/>
      <c r="AU34" s="55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</row>
    <row r="35" spans="1:58" ht="29.4" customHeight="1" x14ac:dyDescent="0.3">
      <c r="A35" s="44">
        <v>31</v>
      </c>
      <c r="B35" s="22"/>
      <c r="C35" s="22"/>
      <c r="D35" s="66" t="s">
        <v>92</v>
      </c>
      <c r="E35" s="23" t="s">
        <v>92</v>
      </c>
      <c r="F35" s="23" t="s">
        <v>92</v>
      </c>
      <c r="G35" s="23" t="s">
        <v>92</v>
      </c>
      <c r="H35" s="23" t="s">
        <v>92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43"/>
      <c r="AS35" s="43"/>
      <c r="AT35" s="43"/>
      <c r="AU35" s="4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</row>
    <row r="36" spans="1:58" ht="29.4" customHeight="1" x14ac:dyDescent="0.3">
      <c r="A36" s="52">
        <v>32</v>
      </c>
      <c r="B36" s="53"/>
      <c r="C36" s="53"/>
      <c r="D36" s="65" t="s">
        <v>92</v>
      </c>
      <c r="E36" s="54" t="s">
        <v>92</v>
      </c>
      <c r="F36" s="54" t="s">
        <v>92</v>
      </c>
      <c r="G36" s="54" t="s">
        <v>92</v>
      </c>
      <c r="H36" s="54" t="s">
        <v>92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5"/>
      <c r="AS36" s="55"/>
      <c r="AT36" s="55"/>
      <c r="AU36" s="55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</row>
    <row r="37" spans="1:58" ht="29.4" customHeight="1" x14ac:dyDescent="0.3">
      <c r="A37" s="44">
        <v>33</v>
      </c>
      <c r="B37" s="22"/>
      <c r="C37" s="22"/>
      <c r="D37" s="66" t="s">
        <v>92</v>
      </c>
      <c r="E37" s="23" t="s">
        <v>92</v>
      </c>
      <c r="F37" s="23" t="s">
        <v>92</v>
      </c>
      <c r="G37" s="23" t="s">
        <v>92</v>
      </c>
      <c r="H37" s="23" t="s">
        <v>92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43"/>
      <c r="AS37" s="43"/>
      <c r="AT37" s="43"/>
      <c r="AU37" s="4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</row>
    <row r="38" spans="1:58" ht="29.4" customHeight="1" x14ac:dyDescent="0.3">
      <c r="A38" s="52">
        <v>34</v>
      </c>
      <c r="B38" s="53"/>
      <c r="C38" s="53"/>
      <c r="D38" s="65" t="s">
        <v>92</v>
      </c>
      <c r="E38" s="54" t="s">
        <v>92</v>
      </c>
      <c r="F38" s="54" t="s">
        <v>92</v>
      </c>
      <c r="G38" s="54" t="s">
        <v>92</v>
      </c>
      <c r="H38" s="54" t="s">
        <v>92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  <c r="AS38" s="55"/>
      <c r="AT38" s="55"/>
      <c r="AU38" s="55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</row>
    <row r="39" spans="1:58" ht="29.4" customHeight="1" x14ac:dyDescent="0.3">
      <c r="A39" s="44">
        <v>35</v>
      </c>
      <c r="B39" s="22"/>
      <c r="C39" s="22"/>
      <c r="D39" s="66" t="s">
        <v>92</v>
      </c>
      <c r="E39" s="23" t="s">
        <v>92</v>
      </c>
      <c r="F39" s="23" t="s">
        <v>92</v>
      </c>
      <c r="G39" s="23" t="s">
        <v>92</v>
      </c>
      <c r="H39" s="23" t="s">
        <v>92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3"/>
      <c r="AS39" s="43"/>
      <c r="AT39" s="43"/>
      <c r="AU39" s="4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1:58" ht="29.4" customHeight="1" x14ac:dyDescent="0.3">
      <c r="A40" s="52">
        <v>36</v>
      </c>
      <c r="B40" s="53"/>
      <c r="C40" s="53"/>
      <c r="D40" s="65" t="s">
        <v>92</v>
      </c>
      <c r="E40" s="54" t="s">
        <v>92</v>
      </c>
      <c r="F40" s="54" t="s">
        <v>92</v>
      </c>
      <c r="G40" s="54" t="s">
        <v>92</v>
      </c>
      <c r="H40" s="54" t="s">
        <v>92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5"/>
      <c r="AS40" s="55"/>
      <c r="AT40" s="55"/>
      <c r="AU40" s="55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</row>
    <row r="41" spans="1:58" ht="29.4" customHeight="1" x14ac:dyDescent="0.3">
      <c r="A41" s="44">
        <v>37</v>
      </c>
      <c r="B41" s="22"/>
      <c r="C41" s="22"/>
      <c r="D41" s="66" t="s">
        <v>92</v>
      </c>
      <c r="E41" s="23" t="s">
        <v>92</v>
      </c>
      <c r="F41" s="23" t="s">
        <v>92</v>
      </c>
      <c r="G41" s="23" t="s">
        <v>92</v>
      </c>
      <c r="H41" s="23" t="s">
        <v>92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43"/>
      <c r="AS41" s="43"/>
      <c r="AT41" s="43"/>
      <c r="AU41" s="4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29.4" customHeight="1" x14ac:dyDescent="0.3">
      <c r="A42" s="52">
        <v>38</v>
      </c>
      <c r="B42" s="53"/>
      <c r="C42" s="53"/>
      <c r="D42" s="65" t="s">
        <v>92</v>
      </c>
      <c r="E42" s="54" t="s">
        <v>92</v>
      </c>
      <c r="F42" s="54" t="s">
        <v>92</v>
      </c>
      <c r="G42" s="54" t="s">
        <v>92</v>
      </c>
      <c r="H42" s="54" t="s">
        <v>92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  <c r="AS42" s="55"/>
      <c r="AT42" s="55"/>
      <c r="AU42" s="55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</row>
    <row r="43" spans="1:58" ht="29.4" customHeight="1" x14ac:dyDescent="0.3">
      <c r="A43" s="44">
        <v>39</v>
      </c>
      <c r="B43" s="22"/>
      <c r="C43" s="22"/>
      <c r="D43" s="66" t="s">
        <v>92</v>
      </c>
      <c r="E43" s="23" t="s">
        <v>92</v>
      </c>
      <c r="F43" s="23" t="s">
        <v>92</v>
      </c>
      <c r="G43" s="23" t="s">
        <v>92</v>
      </c>
      <c r="H43" s="23" t="s">
        <v>92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43"/>
      <c r="AS43" s="43"/>
      <c r="AT43" s="43"/>
      <c r="AU43" s="4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</row>
    <row r="44" spans="1:58" ht="29.4" customHeight="1" x14ac:dyDescent="0.3">
      <c r="A44" s="52">
        <v>40</v>
      </c>
      <c r="B44" s="53"/>
      <c r="C44" s="53"/>
      <c r="D44" s="65" t="s">
        <v>92</v>
      </c>
      <c r="E44" s="54" t="s">
        <v>92</v>
      </c>
      <c r="F44" s="54" t="s">
        <v>92</v>
      </c>
      <c r="G44" s="54" t="s">
        <v>92</v>
      </c>
      <c r="H44" s="54" t="s">
        <v>92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  <c r="AS44" s="55"/>
      <c r="AT44" s="55"/>
      <c r="AU44" s="55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</row>
    <row r="45" spans="1:58" ht="29.4" customHeight="1" x14ac:dyDescent="0.3">
      <c r="A45" s="44">
        <v>41</v>
      </c>
      <c r="B45" s="22"/>
      <c r="C45" s="22"/>
      <c r="D45" s="66" t="s">
        <v>92</v>
      </c>
      <c r="E45" s="23" t="s">
        <v>92</v>
      </c>
      <c r="F45" s="23" t="s">
        <v>92</v>
      </c>
      <c r="G45" s="23" t="s">
        <v>92</v>
      </c>
      <c r="H45" s="23" t="s">
        <v>92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43"/>
      <c r="AS45" s="43"/>
      <c r="AT45" s="43"/>
      <c r="AU45" s="4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</row>
    <row r="46" spans="1:58" ht="29.4" customHeight="1" x14ac:dyDescent="0.3">
      <c r="A46" s="52">
        <v>42</v>
      </c>
      <c r="B46" s="53"/>
      <c r="C46" s="53"/>
      <c r="D46" s="65" t="s">
        <v>92</v>
      </c>
      <c r="E46" s="54" t="s">
        <v>92</v>
      </c>
      <c r="F46" s="54" t="s">
        <v>92</v>
      </c>
      <c r="G46" s="54" t="s">
        <v>92</v>
      </c>
      <c r="H46" s="54" t="s">
        <v>92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5"/>
      <c r="AS46" s="55"/>
      <c r="AT46" s="55"/>
      <c r="AU46" s="55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</row>
    <row r="47" spans="1:58" ht="29.4" customHeight="1" x14ac:dyDescent="0.3">
      <c r="A47" s="44">
        <v>43</v>
      </c>
      <c r="B47" s="22"/>
      <c r="C47" s="22"/>
      <c r="D47" s="66" t="s">
        <v>92</v>
      </c>
      <c r="E47" s="23" t="s">
        <v>92</v>
      </c>
      <c r="F47" s="23" t="s">
        <v>92</v>
      </c>
      <c r="G47" s="23" t="s">
        <v>92</v>
      </c>
      <c r="H47" s="23" t="s">
        <v>92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43"/>
      <c r="AS47" s="43"/>
      <c r="AT47" s="43"/>
      <c r="AU47" s="4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</row>
    <row r="48" spans="1:58" ht="29.4" customHeight="1" x14ac:dyDescent="0.3">
      <c r="A48" s="52">
        <v>44</v>
      </c>
      <c r="B48" s="53"/>
      <c r="C48" s="53"/>
      <c r="D48" s="65" t="s">
        <v>92</v>
      </c>
      <c r="E48" s="54" t="s">
        <v>92</v>
      </c>
      <c r="F48" s="54" t="s">
        <v>92</v>
      </c>
      <c r="G48" s="54" t="s">
        <v>92</v>
      </c>
      <c r="H48" s="54" t="s">
        <v>92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5"/>
      <c r="AS48" s="55"/>
      <c r="AT48" s="55"/>
      <c r="AU48" s="55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</row>
    <row r="49" spans="1:58" ht="29.4" customHeight="1" x14ac:dyDescent="0.3">
      <c r="A49" s="44">
        <v>45</v>
      </c>
      <c r="B49" s="22"/>
      <c r="C49" s="22"/>
      <c r="D49" s="66" t="s">
        <v>92</v>
      </c>
      <c r="E49" s="23" t="s">
        <v>92</v>
      </c>
      <c r="F49" s="23" t="s">
        <v>92</v>
      </c>
      <c r="G49" s="23" t="s">
        <v>92</v>
      </c>
      <c r="H49" s="23" t="s">
        <v>92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43"/>
      <c r="AS49" s="43"/>
      <c r="AT49" s="43"/>
      <c r="AU49" s="4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</row>
    <row r="50" spans="1:58" ht="29.4" customHeight="1" x14ac:dyDescent="0.3">
      <c r="A50" s="52">
        <v>46</v>
      </c>
      <c r="B50" s="53"/>
      <c r="C50" s="53"/>
      <c r="D50" s="65" t="s">
        <v>92</v>
      </c>
      <c r="E50" s="54" t="s">
        <v>92</v>
      </c>
      <c r="F50" s="54" t="s">
        <v>92</v>
      </c>
      <c r="G50" s="54" t="s">
        <v>92</v>
      </c>
      <c r="H50" s="54" t="s">
        <v>92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5"/>
      <c r="AS50" s="55"/>
      <c r="AT50" s="55"/>
      <c r="AU50" s="55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</row>
    <row r="51" spans="1:58" ht="29.4" customHeight="1" x14ac:dyDescent="0.3">
      <c r="A51" s="44">
        <v>47</v>
      </c>
      <c r="B51" s="22"/>
      <c r="C51" s="22"/>
      <c r="D51" s="66" t="s">
        <v>92</v>
      </c>
      <c r="E51" s="23" t="s">
        <v>92</v>
      </c>
      <c r="F51" s="23" t="s">
        <v>92</v>
      </c>
      <c r="G51" s="23" t="s">
        <v>92</v>
      </c>
      <c r="H51" s="23" t="s">
        <v>92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43"/>
      <c r="AS51" s="43"/>
      <c r="AT51" s="43"/>
      <c r="AU51" s="4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</row>
    <row r="52" spans="1:58" ht="29.4" customHeight="1" x14ac:dyDescent="0.3">
      <c r="A52" s="52">
        <v>48</v>
      </c>
      <c r="B52" s="53"/>
      <c r="C52" s="53"/>
      <c r="D52" s="65" t="s">
        <v>92</v>
      </c>
      <c r="E52" s="54" t="s">
        <v>92</v>
      </c>
      <c r="F52" s="54" t="s">
        <v>92</v>
      </c>
      <c r="G52" s="54" t="s">
        <v>92</v>
      </c>
      <c r="H52" s="54" t="s">
        <v>92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5"/>
      <c r="AS52" s="55"/>
      <c r="AT52" s="55"/>
      <c r="AU52" s="55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</row>
    <row r="53" spans="1:58" ht="29.4" customHeight="1" x14ac:dyDescent="0.3">
      <c r="A53" s="44">
        <v>49</v>
      </c>
      <c r="B53" s="22"/>
      <c r="C53" s="22"/>
      <c r="D53" s="66" t="s">
        <v>92</v>
      </c>
      <c r="E53" s="23" t="s">
        <v>92</v>
      </c>
      <c r="F53" s="23" t="s">
        <v>92</v>
      </c>
      <c r="G53" s="23" t="s">
        <v>92</v>
      </c>
      <c r="H53" s="23" t="s">
        <v>92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43"/>
      <c r="AS53" s="43"/>
      <c r="AT53" s="43"/>
      <c r="AU53" s="4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</row>
    <row r="54" spans="1:58" ht="29.4" customHeight="1" x14ac:dyDescent="0.3">
      <c r="A54" s="52">
        <v>50</v>
      </c>
      <c r="B54" s="53"/>
      <c r="C54" s="53"/>
      <c r="D54" s="65" t="s">
        <v>92</v>
      </c>
      <c r="E54" s="54" t="s">
        <v>92</v>
      </c>
      <c r="F54" s="54" t="s">
        <v>92</v>
      </c>
      <c r="G54" s="54" t="s">
        <v>92</v>
      </c>
      <c r="H54" s="54" t="s">
        <v>92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5"/>
      <c r="AS54" s="55"/>
      <c r="AT54" s="55"/>
      <c r="AU54" s="55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</row>
    <row r="55" spans="1:58" ht="29.4" customHeight="1" x14ac:dyDescent="0.3">
      <c r="A55" s="44">
        <v>51</v>
      </c>
      <c r="B55" s="22"/>
      <c r="C55" s="22"/>
      <c r="D55" s="66" t="s">
        <v>92</v>
      </c>
      <c r="E55" s="23" t="s">
        <v>92</v>
      </c>
      <c r="F55" s="23" t="s">
        <v>92</v>
      </c>
      <c r="G55" s="23" t="s">
        <v>92</v>
      </c>
      <c r="H55" s="23" t="s">
        <v>92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43"/>
      <c r="AS55" s="43"/>
      <c r="AT55" s="43"/>
      <c r="AU55" s="4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</row>
    <row r="56" spans="1:58" ht="29.4" customHeight="1" x14ac:dyDescent="0.3">
      <c r="A56" s="52">
        <v>52</v>
      </c>
      <c r="B56" s="53"/>
      <c r="C56" s="53"/>
      <c r="D56" s="65" t="s">
        <v>92</v>
      </c>
      <c r="E56" s="54" t="s">
        <v>92</v>
      </c>
      <c r="F56" s="54" t="s">
        <v>92</v>
      </c>
      <c r="G56" s="54" t="s">
        <v>92</v>
      </c>
      <c r="H56" s="54" t="s">
        <v>92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5"/>
      <c r="AS56" s="55"/>
      <c r="AT56" s="55"/>
      <c r="AU56" s="55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</row>
    <row r="57" spans="1:58" ht="29.4" customHeight="1" x14ac:dyDescent="0.3">
      <c r="A57" s="44">
        <v>53</v>
      </c>
      <c r="B57" s="22"/>
      <c r="C57" s="22"/>
      <c r="D57" s="66" t="s">
        <v>92</v>
      </c>
      <c r="E57" s="23" t="s">
        <v>92</v>
      </c>
      <c r="F57" s="23" t="s">
        <v>92</v>
      </c>
      <c r="G57" s="23" t="s">
        <v>92</v>
      </c>
      <c r="H57" s="23" t="s">
        <v>92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43"/>
      <c r="AS57" s="43"/>
      <c r="AT57" s="43"/>
      <c r="AU57" s="4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</row>
    <row r="58" spans="1:58" ht="29.4" customHeight="1" x14ac:dyDescent="0.3">
      <c r="A58" s="52">
        <v>54</v>
      </c>
      <c r="B58" s="53"/>
      <c r="C58" s="53"/>
      <c r="D58" s="65" t="s">
        <v>92</v>
      </c>
      <c r="E58" s="54" t="s">
        <v>92</v>
      </c>
      <c r="F58" s="54" t="s">
        <v>92</v>
      </c>
      <c r="G58" s="54" t="s">
        <v>92</v>
      </c>
      <c r="H58" s="54" t="s">
        <v>92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5"/>
      <c r="AS58" s="55"/>
      <c r="AT58" s="55"/>
      <c r="AU58" s="55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</row>
    <row r="59" spans="1:58" ht="29.4" customHeight="1" x14ac:dyDescent="0.3">
      <c r="A59" s="44">
        <v>55</v>
      </c>
      <c r="B59" s="22"/>
      <c r="C59" s="22"/>
      <c r="D59" s="66" t="s">
        <v>92</v>
      </c>
      <c r="E59" s="23" t="s">
        <v>92</v>
      </c>
      <c r="F59" s="23" t="s">
        <v>92</v>
      </c>
      <c r="G59" s="23" t="s">
        <v>92</v>
      </c>
      <c r="H59" s="23" t="s">
        <v>92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43"/>
      <c r="AS59" s="43"/>
      <c r="AT59" s="43"/>
      <c r="AU59" s="4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</row>
    <row r="60" spans="1:58" ht="29.4" customHeight="1" x14ac:dyDescent="0.3">
      <c r="A60" s="52">
        <v>56</v>
      </c>
      <c r="B60" s="53"/>
      <c r="C60" s="53"/>
      <c r="D60" s="65" t="s">
        <v>92</v>
      </c>
      <c r="E60" s="54" t="s">
        <v>92</v>
      </c>
      <c r="F60" s="54" t="s">
        <v>92</v>
      </c>
      <c r="G60" s="54" t="s">
        <v>92</v>
      </c>
      <c r="H60" s="54" t="s">
        <v>92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5"/>
      <c r="AS60" s="55"/>
      <c r="AT60" s="55"/>
      <c r="AU60" s="55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</row>
    <row r="61" spans="1:58" ht="29.4" customHeight="1" x14ac:dyDescent="0.3">
      <c r="A61" s="44">
        <v>57</v>
      </c>
      <c r="B61" s="22"/>
      <c r="C61" s="22"/>
      <c r="D61" s="66" t="s">
        <v>92</v>
      </c>
      <c r="E61" s="23" t="s">
        <v>92</v>
      </c>
      <c r="F61" s="23" t="s">
        <v>92</v>
      </c>
      <c r="G61" s="23" t="s">
        <v>92</v>
      </c>
      <c r="H61" s="23" t="s">
        <v>92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43"/>
      <c r="AS61" s="43"/>
      <c r="AT61" s="43"/>
      <c r="AU61" s="4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</row>
    <row r="62" spans="1:58" ht="29.4" customHeight="1" x14ac:dyDescent="0.3">
      <c r="A62" s="52">
        <v>58</v>
      </c>
      <c r="B62" s="53"/>
      <c r="C62" s="53"/>
      <c r="D62" s="65" t="s">
        <v>92</v>
      </c>
      <c r="E62" s="54" t="s">
        <v>92</v>
      </c>
      <c r="F62" s="54" t="s">
        <v>92</v>
      </c>
      <c r="G62" s="54" t="s">
        <v>92</v>
      </c>
      <c r="H62" s="54" t="s">
        <v>92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5"/>
      <c r="AS62" s="55"/>
      <c r="AT62" s="55"/>
      <c r="AU62" s="55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</row>
    <row r="63" spans="1:58" ht="29.4" customHeight="1" x14ac:dyDescent="0.3">
      <c r="A63" s="44">
        <v>59</v>
      </c>
      <c r="B63" s="22"/>
      <c r="C63" s="22"/>
      <c r="D63" s="66" t="s">
        <v>92</v>
      </c>
      <c r="E63" s="23" t="s">
        <v>92</v>
      </c>
      <c r="F63" s="23" t="s">
        <v>92</v>
      </c>
      <c r="G63" s="23" t="s">
        <v>92</v>
      </c>
      <c r="H63" s="23" t="s">
        <v>92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43"/>
      <c r="AS63" s="43"/>
      <c r="AT63" s="43"/>
      <c r="AU63" s="4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</row>
    <row r="64" spans="1:58" ht="29.4" customHeight="1" x14ac:dyDescent="0.3">
      <c r="A64" s="52">
        <v>60</v>
      </c>
      <c r="B64" s="53"/>
      <c r="C64" s="53"/>
      <c r="D64" s="65" t="s">
        <v>92</v>
      </c>
      <c r="E64" s="54" t="s">
        <v>92</v>
      </c>
      <c r="F64" s="54" t="s">
        <v>92</v>
      </c>
      <c r="G64" s="54" t="s">
        <v>92</v>
      </c>
      <c r="H64" s="54" t="s">
        <v>92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5"/>
      <c r="AS64" s="55"/>
      <c r="AT64" s="55"/>
      <c r="AU64" s="55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</row>
  </sheetData>
  <sheetProtection algorithmName="SHA-512" hashValue="/n62FtGxSlCdVmeHA6Cwl4aqif2oXIi9Fg8sjSpzVF85UUXHkko5Uj35amEqW15nMtoFPYRv0zFRiMYDtvfrNQ==" saltValue="zPe/nZL2SnWgZ0b6rY29vA==" spinCount="100000" sheet="1" objects="1" scenarios="1"/>
  <protectedRanges>
    <protectedRange algorithmName="SHA-512" hashValue="Sysae5A/jHmGbPmV3LZAIYR0eFGD1wIAzWm7WCSQ9FL8Pmf2H3fAd+OrPufUsWAUjmBijj7o6rSAmExonTB74A==" saltValue="DjUuZL5m/vO6D2FvuQPgag==" spinCount="100000" sqref="A1:XFD3" name="Date"/>
    <protectedRange sqref="A5:XFD64" name="Lista sportivi"/>
  </protectedRanges>
  <mergeCells count="18">
    <mergeCell ref="I2:I3"/>
    <mergeCell ref="A2:A3"/>
    <mergeCell ref="B2:B3"/>
    <mergeCell ref="C2:C3"/>
    <mergeCell ref="D2:D3"/>
    <mergeCell ref="E2:E3"/>
    <mergeCell ref="F2:F3"/>
    <mergeCell ref="G2:G3"/>
    <mergeCell ref="H2:H3"/>
    <mergeCell ref="AR2:AU2"/>
    <mergeCell ref="AV2:AY2"/>
    <mergeCell ref="AZ2:BE2"/>
    <mergeCell ref="BF2:BF3"/>
    <mergeCell ref="J2:P2"/>
    <mergeCell ref="Q2:W2"/>
    <mergeCell ref="X2:AD2"/>
    <mergeCell ref="AE2:AL2"/>
    <mergeCell ref="AM2:AQ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selection activeCell="C3" sqref="C3"/>
    </sheetView>
  </sheetViews>
  <sheetFormatPr defaultRowHeight="14.4" x14ac:dyDescent="0.3"/>
  <cols>
    <col min="1" max="1" width="59.33203125" customWidth="1"/>
    <col min="2" max="2" width="12.33203125" customWidth="1"/>
    <col min="3" max="3" width="35.5546875" customWidth="1"/>
  </cols>
  <sheetData>
    <row r="1" spans="1:3" x14ac:dyDescent="0.3">
      <c r="A1" t="s">
        <v>93</v>
      </c>
      <c r="B1" s="50" t="s">
        <v>9</v>
      </c>
      <c r="C1" s="41" t="s">
        <v>94</v>
      </c>
    </row>
    <row r="2" spans="1:3" x14ac:dyDescent="0.3">
      <c r="A2" t="s">
        <v>8</v>
      </c>
      <c r="B2" t="s">
        <v>90</v>
      </c>
      <c r="C2" t="s">
        <v>90</v>
      </c>
    </row>
    <row r="3" spans="1:3" x14ac:dyDescent="0.3">
      <c r="A3" s="23"/>
    </row>
    <row r="4" spans="1:3" x14ac:dyDescent="0.3">
      <c r="A4" s="23"/>
    </row>
    <row r="5" spans="1:3" x14ac:dyDescent="0.3">
      <c r="A5" s="23"/>
    </row>
    <row r="6" spans="1:3" x14ac:dyDescent="0.3">
      <c r="A6" s="23"/>
    </row>
    <row r="7" spans="1:3" x14ac:dyDescent="0.3">
      <c r="A7" s="23"/>
    </row>
    <row r="8" spans="1:3" x14ac:dyDescent="0.3">
      <c r="A8" s="23"/>
    </row>
    <row r="9" spans="1:3" x14ac:dyDescent="0.3">
      <c r="A9" s="23"/>
    </row>
    <row r="10" spans="1:3" x14ac:dyDescent="0.3">
      <c r="A10" s="23"/>
    </row>
    <row r="11" spans="1:3" x14ac:dyDescent="0.3">
      <c r="A11" s="23"/>
    </row>
    <row r="12" spans="1:3" x14ac:dyDescent="0.3">
      <c r="A12" s="23"/>
    </row>
    <row r="13" spans="1:3" x14ac:dyDescent="0.3">
      <c r="A13" s="23"/>
    </row>
    <row r="14" spans="1:3" x14ac:dyDescent="0.3">
      <c r="A14" s="23"/>
    </row>
    <row r="15" spans="1:3" x14ac:dyDescent="0.3">
      <c r="A15" s="23"/>
    </row>
    <row r="16" spans="1:3" x14ac:dyDescent="0.3">
      <c r="A16" s="23"/>
    </row>
    <row r="17" spans="1:1" x14ac:dyDescent="0.3">
      <c r="A17" s="23"/>
    </row>
    <row r="18" spans="1:1" x14ac:dyDescent="0.3">
      <c r="A18" s="23"/>
    </row>
    <row r="19" spans="1:1" x14ac:dyDescent="0.3">
      <c r="A19" s="23"/>
    </row>
    <row r="20" spans="1:1" x14ac:dyDescent="0.3">
      <c r="A20" s="23"/>
    </row>
  </sheetData>
  <sheetProtection algorithmName="SHA-512" hashValue="MQSWf+tbCNlo1NSC++GOrG/WRdGP+m2JHXVnxytYjHI+XfTli0nDKVT20DiKuA8SoBc7vCmND63sPEoY9lJPGQ==" saltValue="XTaeyltuz52ZQK62TPCq3w==" spinCount="100000" sheet="1" objects="1" scenarios="1"/>
  <protectedRanges>
    <protectedRange sqref="C2" name="Perioada"/>
    <protectedRange sqref="A1:A20" name="Lista antrenori"/>
    <protectedRange sqref="B2" name="Categoria"/>
  </protectedRanges>
  <conditionalFormatting sqref="A3:A20">
    <cfRule type="notContainsText" dxfId="1" priority="2" operator="notContains" text=" ">
      <formula>ISERROR(SEARCH(" ",A3))</formula>
    </cfRule>
  </conditionalFormatting>
  <conditionalFormatting sqref="B2 C2">
    <cfRule type="containsBlanks" dxfId="0" priority="3">
      <formula>LEN(TRIM(B2))=0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Cum se completează</vt:lpstr>
      <vt:lpstr>Profil individual</vt:lpstr>
      <vt:lpstr>Lista Sportivi</vt:lpstr>
      <vt:lpstr>Lista antrenori</vt:lpstr>
      <vt:lpstr>'Profil individual'!Print_Area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alins</dc:creator>
  <cp:keywords/>
  <dc:description/>
  <cp:lastModifiedBy>Dan Calancea</cp:lastModifiedBy>
  <cp:revision/>
  <dcterms:created xsi:type="dcterms:W3CDTF">2021-04-05T12:12:20Z</dcterms:created>
  <dcterms:modified xsi:type="dcterms:W3CDTF">2023-03-10T14:14:47Z</dcterms:modified>
  <cp:category/>
  <cp:contentStatus/>
</cp:coreProperties>
</file>